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180E518F-F32D-4B82-A8EC-65247EBD3CD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Temperaturkontrolle" sheetId="1" r:id="rId1"/>
  </sheets>
  <definedNames>
    <definedName name="_xlnm.Print_Area" localSheetId="0">Temperaturkontrolle!$B$2:$K$72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69" i="1" l="1"/>
  <c r="H69" i="1"/>
  <c r="G69" i="1"/>
  <c r="E69" i="1"/>
  <c r="F69" i="1" s="1"/>
  <c r="B69" i="1"/>
  <c r="E68" i="1"/>
  <c r="H68" i="1" s="1"/>
  <c r="B68" i="1"/>
  <c r="E67" i="1"/>
  <c r="H67" i="1" s="1"/>
  <c r="B67" i="1"/>
  <c r="B66" i="1"/>
  <c r="E65" i="1"/>
  <c r="F65" i="1" s="1"/>
  <c r="B65" i="1"/>
  <c r="I65" i="1" s="1"/>
  <c r="B64" i="1"/>
  <c r="I64" i="1" s="1"/>
  <c r="I60" i="1"/>
  <c r="H60" i="1"/>
  <c r="G60" i="1"/>
  <c r="F60" i="1"/>
  <c r="I59" i="1"/>
  <c r="H59" i="1"/>
  <c r="G59" i="1"/>
  <c r="F59" i="1"/>
  <c r="I58" i="1"/>
  <c r="H58" i="1"/>
  <c r="G58" i="1"/>
  <c r="F58" i="1"/>
  <c r="I57" i="1"/>
  <c r="H57" i="1"/>
  <c r="G57" i="1"/>
  <c r="F57" i="1"/>
  <c r="I56" i="1"/>
  <c r="H56" i="1"/>
  <c r="G56" i="1"/>
  <c r="F56" i="1"/>
  <c r="G55" i="1"/>
  <c r="F55" i="1"/>
  <c r="H55" i="1" s="1"/>
  <c r="I55" i="1" s="1"/>
  <c r="G54" i="1"/>
  <c r="F54" i="1"/>
  <c r="H54" i="1" s="1"/>
  <c r="I54" i="1" s="1"/>
  <c r="G53" i="1"/>
  <c r="F53" i="1"/>
  <c r="H53" i="1" s="1"/>
  <c r="I53" i="1" s="1"/>
  <c r="G52" i="1"/>
  <c r="F52" i="1"/>
  <c r="H52" i="1" s="1"/>
  <c r="I52" i="1" s="1"/>
  <c r="G51" i="1"/>
  <c r="F51" i="1"/>
  <c r="H51" i="1" s="1"/>
  <c r="I51" i="1" s="1"/>
  <c r="G50" i="1"/>
  <c r="F50" i="1"/>
  <c r="H50" i="1" s="1"/>
  <c r="I50" i="1" s="1"/>
  <c r="G49" i="1"/>
  <c r="F49" i="1"/>
  <c r="H49" i="1" s="1"/>
  <c r="I49" i="1" s="1"/>
  <c r="G48" i="1"/>
  <c r="F48" i="1"/>
  <c r="H48" i="1" s="1"/>
  <c r="I48" i="1" s="1"/>
  <c r="G47" i="1"/>
  <c r="F47" i="1"/>
  <c r="H47" i="1" s="1"/>
  <c r="I47" i="1" s="1"/>
  <c r="G46" i="1"/>
  <c r="F46" i="1"/>
  <c r="H46" i="1" s="1"/>
  <c r="I46" i="1" s="1"/>
  <c r="G45" i="1"/>
  <c r="F45" i="1"/>
  <c r="H45" i="1" s="1"/>
  <c r="I45" i="1" s="1"/>
  <c r="G44" i="1"/>
  <c r="F44" i="1"/>
  <c r="H44" i="1" s="1"/>
  <c r="I44" i="1" s="1"/>
  <c r="G43" i="1"/>
  <c r="F43" i="1"/>
  <c r="H43" i="1" s="1"/>
  <c r="I43" i="1" s="1"/>
  <c r="G42" i="1"/>
  <c r="F42" i="1"/>
  <c r="H42" i="1" s="1"/>
  <c r="I42" i="1" s="1"/>
  <c r="G41" i="1"/>
  <c r="F41" i="1"/>
  <c r="H41" i="1" s="1"/>
  <c r="I41" i="1" s="1"/>
  <c r="G40" i="1"/>
  <c r="F40" i="1"/>
  <c r="H40" i="1" s="1"/>
  <c r="I40" i="1" s="1"/>
  <c r="G39" i="1"/>
  <c r="F39" i="1"/>
  <c r="H39" i="1" s="1"/>
  <c r="I39" i="1" s="1"/>
  <c r="G38" i="1"/>
  <c r="F38" i="1"/>
  <c r="H38" i="1" s="1"/>
  <c r="I38" i="1" s="1"/>
  <c r="G37" i="1"/>
  <c r="F37" i="1"/>
  <c r="H37" i="1" s="1"/>
  <c r="I37" i="1" s="1"/>
  <c r="G36" i="1"/>
  <c r="F36" i="1"/>
  <c r="H36" i="1" s="1"/>
  <c r="I36" i="1" s="1"/>
  <c r="G35" i="1"/>
  <c r="F35" i="1"/>
  <c r="H35" i="1" s="1"/>
  <c r="I35" i="1" s="1"/>
  <c r="G34" i="1"/>
  <c r="F34" i="1"/>
  <c r="H34" i="1" s="1"/>
  <c r="I34" i="1" s="1"/>
  <c r="G33" i="1"/>
  <c r="F33" i="1"/>
  <c r="H33" i="1" s="1"/>
  <c r="I33" i="1" s="1"/>
  <c r="G32" i="1"/>
  <c r="F32" i="1"/>
  <c r="H32" i="1" s="1"/>
  <c r="I32" i="1" s="1"/>
  <c r="G31" i="1"/>
  <c r="F31" i="1"/>
  <c r="H31" i="1" s="1"/>
  <c r="I31" i="1" s="1"/>
  <c r="G30" i="1"/>
  <c r="F30" i="1"/>
  <c r="H30" i="1" s="1"/>
  <c r="I30" i="1" s="1"/>
  <c r="G29" i="1"/>
  <c r="F29" i="1"/>
  <c r="H29" i="1" s="1"/>
  <c r="I29" i="1" s="1"/>
  <c r="G28" i="1"/>
  <c r="F28" i="1"/>
  <c r="H28" i="1" s="1"/>
  <c r="I28" i="1" s="1"/>
  <c r="G27" i="1"/>
  <c r="F27" i="1"/>
  <c r="H27" i="1" s="1"/>
  <c r="I27" i="1" s="1"/>
  <c r="G26" i="1"/>
  <c r="F26" i="1"/>
  <c r="H26" i="1" s="1"/>
  <c r="I26" i="1" s="1"/>
  <c r="G25" i="1"/>
  <c r="F25" i="1"/>
  <c r="H25" i="1" s="1"/>
  <c r="G24" i="1"/>
  <c r="F24" i="1"/>
  <c r="H24" i="1" s="1"/>
  <c r="G23" i="1"/>
  <c r="F23" i="1"/>
  <c r="H23" i="1" s="1"/>
  <c r="I23" i="1" s="1"/>
  <c r="G22" i="1"/>
  <c r="F22" i="1"/>
  <c r="H22" i="1" s="1"/>
  <c r="I22" i="1" s="1"/>
  <c r="G21" i="1"/>
  <c r="F21" i="1"/>
  <c r="H21" i="1" s="1"/>
  <c r="J16" i="1"/>
  <c r="J11" i="1"/>
  <c r="J15" i="1" s="1"/>
  <c r="H2" i="1"/>
  <c r="J12" i="1" l="1"/>
  <c r="J13" i="1"/>
  <c r="J14" i="1" s="1"/>
  <c r="I21" i="1"/>
  <c r="I24" i="1"/>
  <c r="I67" i="1"/>
  <c r="I68" i="1"/>
  <c r="I25" i="1"/>
  <c r="I66" i="1"/>
  <c r="F67" i="1"/>
  <c r="G67" i="1"/>
  <c r="E64" i="1"/>
  <c r="G64" i="1" s="1"/>
  <c r="F68" i="1"/>
  <c r="G68" i="1"/>
  <c r="G65" i="1"/>
  <c r="H65" i="1"/>
  <c r="E66" i="1"/>
  <c r="G66" i="1" s="1"/>
  <c r="F64" i="1" l="1"/>
  <c r="H64" i="1"/>
  <c r="H66" i="1"/>
  <c r="F66" i="1"/>
</calcChain>
</file>

<file path=xl/sharedStrings.xml><?xml version="1.0" encoding="utf-8"?>
<sst xmlns="http://schemas.openxmlformats.org/spreadsheetml/2006/main" count="145" uniqueCount="74">
  <si>
    <t>TEMPERATURKONTROLLE</t>
  </si>
  <si>
    <t>AUSFÜLLHINWEISE</t>
  </si>
  <si>
    <t>1.</t>
  </si>
  <si>
    <t>Messstellen und Grenzwerte (Soll-Min / Soll-Max) einmalig in der Tabelle links definieren – bis zu 6 Messstellen.</t>
  </si>
  <si>
    <t>2.</t>
  </si>
  <si>
    <t>Im Messprotokoll nur die hell hinterlegten Felder ausfüllen: Datum, Uhrzeit, Messstelle (Auswahlliste), Ist-Temperatur, ggf. Maßnahme und Kürzel.</t>
  </si>
  <si>
    <t>Betrieb / Firma:</t>
  </si>
  <si>
    <t>Rheintal Frischdienst GmbH</t>
  </si>
  <si>
    <t>Zeitraum:</t>
  </si>
  <si>
    <t>3.</t>
  </si>
  <si>
    <t>Grenzwerte, Status und Abweichung werden automatisch ermittelt.</t>
  </si>
  <si>
    <t>Bereich / Standort:</t>
  </si>
  <si>
    <t>Lager Nord, Halle 2</t>
  </si>
  <si>
    <t>KW:</t>
  </si>
  <si>
    <t>Messgerät:</t>
  </si>
  <si>
    <t>Digitalthermometer TH-220, kalibriert 03/2026</t>
  </si>
  <si>
    <t>4.</t>
  </si>
  <si>
    <t>Bei Status ZU WARM / ZU KALT wird die Zeile rot markiert – ergriffene Maßnahme dokumentieren.</t>
  </si>
  <si>
    <t>Verantwortlich:</t>
  </si>
  <si>
    <t>M. Berger</t>
  </si>
  <si>
    <t>Jahr:</t>
  </si>
  <si>
    <t>Intervall:</t>
  </si>
  <si>
    <t>2× täglich (vorm. / nachm.)</t>
  </si>
  <si>
    <t>OK</t>
  </si>
  <si>
    <t>Messwert innerhalb der Grenzwerte</t>
  </si>
  <si>
    <t>MESSSTELLEN &amp; GRENZWERTE</t>
  </si>
  <si>
    <t>AUSWERTUNG</t>
  </si>
  <si>
    <t>ZU WARM</t>
  </si>
  <si>
    <t>Messwert über Soll-Max (Abw. in +°C)</t>
  </si>
  <si>
    <t>Nr.</t>
  </si>
  <si>
    <t>Messstelle</t>
  </si>
  <si>
    <t>Soll-Min</t>
  </si>
  <si>
    <t>Soll-Max</t>
  </si>
  <si>
    <t>Messungen gesamt</t>
  </si>
  <si>
    <t>ZU KALT</t>
  </si>
  <si>
    <t>Messwert unter Soll-Min (Abw. in −°C)</t>
  </si>
  <si>
    <t>M1</t>
  </si>
  <si>
    <t>Kühlraum 1</t>
  </si>
  <si>
    <t>innerhalb der Grenzwerte</t>
  </si>
  <si>
    <t>M2</t>
  </si>
  <si>
    <t>Tiefkühlzelle</t>
  </si>
  <si>
    <t>Abweichungen</t>
  </si>
  <si>
    <t>Auswertung und Statistik je Messstelle aktualisieren sich automatisch.</t>
  </si>
  <si>
    <t>M3</t>
  </si>
  <si>
    <t>Kühlschrank Theke</t>
  </si>
  <si>
    <t>Abweichungsquote</t>
  </si>
  <si>
    <t>M4</t>
  </si>
  <si>
    <t>Lagerraum (trocken)</t>
  </si>
  <si>
    <t>Tiefster Messwert</t>
  </si>
  <si>
    <t>M5</t>
  </si>
  <si>
    <t>Serverraum</t>
  </si>
  <si>
    <t>Höchster Messwert</t>
  </si>
  <si>
    <t>M6</t>
  </si>
  <si>
    <t>MESSPROTOKOLL</t>
  </si>
  <si>
    <t>Datum</t>
  </si>
  <si>
    <t>Uhrzeit</t>
  </si>
  <si>
    <t>Ist °C</t>
  </si>
  <si>
    <t>Min °C</t>
  </si>
  <si>
    <t>Max °C</t>
  </si>
  <si>
    <t>Status</t>
  </si>
  <si>
    <t>Abw. °C</t>
  </si>
  <si>
    <t>Maßnahme / Bemerkung</t>
  </si>
  <si>
    <t>Kürzel</t>
  </si>
  <si>
    <t>MB</t>
  </si>
  <si>
    <t>SK</t>
  </si>
  <si>
    <t>Türdichtung nachjustiert; Nachkontrolle nach 30 Min.: −19,2 °C</t>
  </si>
  <si>
    <t>Kältetechnik gemeldet, Ware in Kühlraum 2 umgelagert; Nachmessung 16:00 Uhr: 5,2 °C</t>
  </si>
  <si>
    <t>TK</t>
  </si>
  <si>
    <t>STATISTIK JE MESSSTELLE</t>
  </si>
  <si>
    <t>Messungen</t>
  </si>
  <si>
    <t>Ø °C</t>
  </si>
  <si>
    <t>Abweich.</t>
  </si>
  <si>
    <t>Datum, Unterschrift Prüfer/in</t>
  </si>
  <si>
    <t>Datum, Unterschrift Verantwortliche/r (Freigabe)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</si>
</sst>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0.0&quot; °C&quot;"/>
    <numFmt numFmtId="166" formatCode="0.0%"/>
    <numFmt numFmtId="167" formatCode="hh:mm"/>
    <numFmt numFmtId="168" formatCode="\+0.0&quot; °C&quot;;[Red]\-0.0&quot; °C&quot;"/>
  </numFmts>
  <fonts count="14" x14ac:knownFonts="1">
    <font>
      <sz val="11"/>
      <color theme="1"/>
      <name val="Calibri"/>
      <family val="2"/>
      <charset val="1"/>
    </font>
    <font>
      <b/>
      <sz val="21"/>
      <color rgb="FFFFFFFF"/>
      <name val="Calibri"/>
      <charset val="1"/>
    </font>
    <font>
      <b/>
      <sz val="13"/>
      <color rgb="FFBDE6EF"/>
      <name val="Calibri"/>
      <charset val="1"/>
    </font>
    <font>
      <b/>
      <sz val="11"/>
      <color rgb="FF1E2A44"/>
      <name val="Calibri"/>
      <charset val="1"/>
    </font>
    <font>
      <b/>
      <sz val="9"/>
      <color rgb="FF1E2A44"/>
      <name val="Calibri"/>
      <charset val="1"/>
    </font>
    <font>
      <sz val="9"/>
      <color rgb="FF222B38"/>
      <name val="Calibri"/>
      <charset val="1"/>
    </font>
    <font>
      <b/>
      <sz val="10"/>
      <color rgb="FF1E2A44"/>
      <name val="Calibri"/>
      <charset val="1"/>
    </font>
    <font>
      <sz val="10"/>
      <color rgb="FF222B38"/>
      <name val="Calibri"/>
      <charset val="1"/>
    </font>
    <font>
      <b/>
      <sz val="9"/>
      <color rgb="FF3FA9C4"/>
      <name val="Calibri"/>
      <charset val="1"/>
    </font>
    <font>
      <b/>
      <sz val="9.5"/>
      <color rgb="FFFFFFFF"/>
      <name val="Calibri"/>
      <charset val="1"/>
    </font>
    <font>
      <b/>
      <sz val="10"/>
      <color rgb="FF222B38"/>
      <name val="Calibri"/>
      <charset val="1"/>
    </font>
    <font>
      <b/>
      <sz val="10"/>
      <color rgb="FF9E2B2B"/>
      <name val="Calibri"/>
      <charset val="1"/>
    </font>
    <font>
      <b/>
      <sz val="10"/>
      <color rgb="FFFFFFFF"/>
      <name val="Calibri"/>
      <charset val="1"/>
    </font>
    <font>
      <i/>
      <sz val="9"/>
      <color rgb="FF222B38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1E2A44"/>
        <bgColor rgb="FF222B38"/>
      </patternFill>
    </fill>
    <fill>
      <patternFill patternType="solid">
        <fgColor rgb="FFEAF6F9"/>
        <bgColor rgb="FFEDF3F7"/>
      </patternFill>
    </fill>
    <fill>
      <patternFill patternType="solid">
        <fgColor rgb="FF2E4468"/>
        <bgColor rgb="FF1E2A44"/>
      </patternFill>
    </fill>
    <fill>
      <patternFill patternType="solid">
        <fgColor rgb="FFEDF3F7"/>
        <bgColor rgb="FFEAF6F9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3FA9C4"/>
      </bottom>
      <diagonal/>
    </border>
    <border>
      <left style="thin">
        <color rgb="FFBCC8D4"/>
      </left>
      <right/>
      <top style="thin">
        <color rgb="FFBCC8D4"/>
      </top>
      <bottom style="thin">
        <color rgb="FFBCC8D4"/>
      </bottom>
      <diagonal/>
    </border>
    <border>
      <left style="thin">
        <color rgb="FFBCC8D4"/>
      </left>
      <right style="thin">
        <color rgb="FFBCC8D4"/>
      </right>
      <top style="thin">
        <color rgb="FFBCC8D4"/>
      </top>
      <bottom style="thin">
        <color rgb="FFBCC8D4"/>
      </bottom>
      <diagonal/>
    </border>
    <border>
      <left/>
      <right/>
      <top/>
      <bottom style="thin">
        <color rgb="FF222B38"/>
      </bottom>
      <diagonal/>
    </border>
  </borders>
  <cellStyleXfs count="1">
    <xf numFmtId="0" fontId="0" fillId="0" borderId="0"/>
  </cellStyleXfs>
  <cellXfs count="38">
    <xf numFmtId="0" fontId="0" fillId="0" borderId="0" xfId="0"/>
    <xf numFmtId="165" fontId="6" fillId="5" borderId="3" xfId="0" applyNumberFormat="1" applyFont="1" applyFill="1" applyBorder="1" applyAlignment="1">
      <alignment horizontal="center" vertical="center"/>
    </xf>
    <xf numFmtId="166" fontId="11" fillId="5" borderId="3" xfId="0" applyNumberFormat="1" applyFont="1" applyFill="1" applyBorder="1" applyAlignment="1">
      <alignment horizontal="center" vertical="center"/>
    </xf>
    <xf numFmtId="1" fontId="11" fillId="5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 indent="1"/>
    </xf>
    <xf numFmtId="0" fontId="7" fillId="3" borderId="3" xfId="0" applyFont="1" applyFill="1" applyBorder="1" applyAlignment="1">
      <alignment horizontal="left" vertical="center"/>
    </xf>
    <xf numFmtId="1" fontId="6" fillId="5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 indent="1"/>
    </xf>
    <xf numFmtId="0" fontId="9" fillId="4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3" fillId="0" borderId="0" xfId="0" applyFont="1"/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/>
    <xf numFmtId="0" fontId="0" fillId="0" borderId="1" xfId="0" applyBorder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164" fontId="7" fillId="3" borderId="3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9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165" fontId="7" fillId="3" borderId="3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167" fontId="7" fillId="3" borderId="3" xfId="0" applyNumberFormat="1" applyFont="1" applyFill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8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0" fillId="0" borderId="4" xfId="0" applyBorder="1"/>
    <xf numFmtId="0" fontId="13" fillId="0" borderId="0" xfId="0" applyFont="1"/>
    <xf numFmtId="0" fontId="6" fillId="0" borderId="0" xfId="0" applyFont="1" applyAlignment="1">
      <alignment horizontal="left" vertical="center" wrapText="1"/>
    </xf>
  </cellXfs>
  <cellStyles count="1">
    <cellStyle name="Standard" xfId="0" builtinId="0"/>
  </cellStyles>
  <dxfs count="2">
    <dxf>
      <fill>
        <patternFill>
          <bgColor rgb="FFE3F0E5"/>
        </patternFill>
      </fill>
    </dxf>
    <dxf>
      <fill>
        <patternFill>
          <bgColor rgb="FFFBE3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CC8D4"/>
      <rgbColor rgb="FF808080"/>
      <rgbColor rgb="FF9999FF"/>
      <rgbColor rgb="FF993366"/>
      <rgbColor rgb="FFEDF3F7"/>
      <rgbColor rgb="FFEAF6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DE6EF"/>
      <rgbColor rgb="FFE3F0E5"/>
      <rgbColor rgb="FFFFFF99"/>
      <rgbColor rgb="FF99CCFF"/>
      <rgbColor rgb="FFFF99CC"/>
      <rgbColor rgb="FFCC99FF"/>
      <rgbColor rgb="FFFBE3E3"/>
      <rgbColor rgb="FF3366FF"/>
      <rgbColor rgb="FF3FA9C4"/>
      <rgbColor rgb="FF99CC00"/>
      <rgbColor rgb="FFFFCC00"/>
      <rgbColor rgb="FFFF9900"/>
      <rgbColor rgb="FFFF6600"/>
      <rgbColor rgb="FF666699"/>
      <rgbColor rgb="FF969696"/>
      <rgbColor rgb="FF1E2A44"/>
      <rgbColor rgb="FF339966"/>
      <rgbColor rgb="FF003300"/>
      <rgbColor rgb="FF333300"/>
      <rgbColor rgb="FF9E2B2B"/>
      <rgbColor rgb="FF993366"/>
      <rgbColor rgb="FF2E4468"/>
      <rgbColor rgb="FF222B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72"/>
  <sheetViews>
    <sheetView showGridLines="0" tabSelected="1" zoomScaleNormal="100" workbookViewId="0">
      <selection activeCell="N41" sqref="N41"/>
    </sheetView>
  </sheetViews>
  <sheetFormatPr baseColWidth="10" defaultColWidth="8.7109375" defaultRowHeight="15" x14ac:dyDescent="0.25"/>
  <cols>
    <col min="1" max="1" width="1.5703125" customWidth="1"/>
    <col min="2" max="2" width="13.85546875" customWidth="1"/>
    <col min="3" max="3" width="9" customWidth="1"/>
    <col min="4" max="4" width="19" customWidth="1"/>
    <col min="5" max="5" width="9.5703125" customWidth="1"/>
    <col min="6" max="6" width="8.7109375" bestFit="1" customWidth="1"/>
    <col min="7" max="7" width="9.5703125" customWidth="1"/>
    <col min="8" max="8" width="11" customWidth="1"/>
    <col min="9" max="9" width="9.5703125" customWidth="1"/>
    <col min="10" max="10" width="37" customWidth="1"/>
    <col min="11" max="11" width="8" customWidth="1"/>
    <col min="12" max="12" width="2.42578125" customWidth="1"/>
    <col min="13" max="13" width="13" customWidth="1"/>
    <col min="14" max="14" width="31" customWidth="1"/>
  </cols>
  <sheetData>
    <row r="2" spans="2:14" ht="21" customHeight="1" x14ac:dyDescent="0.25">
      <c r="B2" s="12" t="s">
        <v>0</v>
      </c>
      <c r="C2" s="12"/>
      <c r="D2" s="12"/>
      <c r="E2" s="12"/>
      <c r="F2" s="12"/>
      <c r="G2" s="12"/>
      <c r="H2" s="11" t="str">
        <f>"Protokoll KW "&amp;TEXT(G7,"00")&amp;" / "&amp;G8</f>
        <v>Protokoll KW 29 / 2026</v>
      </c>
      <c r="I2" s="11"/>
      <c r="J2" s="11"/>
      <c r="K2" s="11"/>
      <c r="M2" s="10" t="s">
        <v>1</v>
      </c>
      <c r="N2" s="10"/>
    </row>
    <row r="3" spans="2:14" ht="21" customHeight="1" x14ac:dyDescent="0.25">
      <c r="B3" s="12"/>
      <c r="C3" s="12"/>
      <c r="D3" s="12"/>
      <c r="E3" s="12"/>
      <c r="F3" s="12"/>
      <c r="G3" s="12"/>
      <c r="H3" s="11"/>
      <c r="I3" s="11"/>
      <c r="J3" s="11"/>
      <c r="K3" s="11"/>
    </row>
    <row r="4" spans="2:14" ht="37.5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M4" s="15" t="s">
        <v>2</v>
      </c>
      <c r="N4" s="16" t="s">
        <v>3</v>
      </c>
    </row>
    <row r="5" spans="2:14" ht="37.5" customHeight="1" x14ac:dyDescent="0.25">
      <c r="M5" s="15" t="s">
        <v>4</v>
      </c>
      <c r="N5" s="16" t="s">
        <v>5</v>
      </c>
    </row>
    <row r="6" spans="2:14" ht="25.5" customHeight="1" x14ac:dyDescent="0.25">
      <c r="B6" s="37" t="s">
        <v>6</v>
      </c>
      <c r="C6" s="9" t="s">
        <v>7</v>
      </c>
      <c r="D6" s="9"/>
      <c r="E6" s="9"/>
      <c r="F6" s="17" t="s">
        <v>8</v>
      </c>
      <c r="G6" s="18">
        <v>46216</v>
      </c>
      <c r="H6" s="18">
        <v>46222</v>
      </c>
      <c r="M6" s="15" t="s">
        <v>9</v>
      </c>
      <c r="N6" s="16" t="s">
        <v>10</v>
      </c>
    </row>
    <row r="7" spans="2:14" ht="37.5" customHeight="1" x14ac:dyDescent="0.25">
      <c r="B7" s="37" t="s">
        <v>11</v>
      </c>
      <c r="C7" s="9" t="s">
        <v>12</v>
      </c>
      <c r="D7" s="9"/>
      <c r="E7" s="9"/>
      <c r="F7" s="17" t="s">
        <v>13</v>
      </c>
      <c r="G7" s="19">
        <v>29</v>
      </c>
      <c r="I7" s="17" t="s">
        <v>14</v>
      </c>
      <c r="J7" s="9" t="s">
        <v>15</v>
      </c>
      <c r="K7" s="9"/>
      <c r="M7" s="15" t="s">
        <v>16</v>
      </c>
      <c r="N7" s="16" t="s">
        <v>17</v>
      </c>
    </row>
    <row r="8" spans="2:14" ht="25.5" x14ac:dyDescent="0.25">
      <c r="B8" s="37" t="s">
        <v>18</v>
      </c>
      <c r="C8" s="9" t="s">
        <v>19</v>
      </c>
      <c r="D8" s="9"/>
      <c r="E8" s="9"/>
      <c r="F8" s="17" t="s">
        <v>20</v>
      </c>
      <c r="G8" s="19">
        <v>2026</v>
      </c>
      <c r="I8" s="17" t="s">
        <v>21</v>
      </c>
      <c r="J8" s="9" t="s">
        <v>22</v>
      </c>
      <c r="K8" s="9"/>
    </row>
    <row r="9" spans="2:14" ht="15" customHeight="1" x14ac:dyDescent="0.25">
      <c r="M9" s="20" t="s">
        <v>23</v>
      </c>
      <c r="N9" s="16" t="s">
        <v>24</v>
      </c>
    </row>
    <row r="10" spans="2:14" ht="15" customHeight="1" x14ac:dyDescent="0.25">
      <c r="B10" s="13" t="s">
        <v>25</v>
      </c>
      <c r="H10" s="13" t="s">
        <v>26</v>
      </c>
      <c r="M10" s="20" t="s">
        <v>27</v>
      </c>
      <c r="N10" s="16" t="s">
        <v>28</v>
      </c>
    </row>
    <row r="11" spans="2:14" ht="15" customHeight="1" x14ac:dyDescent="0.25">
      <c r="B11" s="21" t="s">
        <v>29</v>
      </c>
      <c r="C11" s="8" t="s">
        <v>30</v>
      </c>
      <c r="D11" s="8"/>
      <c r="E11" s="21" t="s">
        <v>31</v>
      </c>
      <c r="F11" s="21" t="s">
        <v>32</v>
      </c>
      <c r="H11" s="7" t="s">
        <v>33</v>
      </c>
      <c r="I11" s="7"/>
      <c r="J11" s="6">
        <f>COUNT($E$21:$E$60)</f>
        <v>35</v>
      </c>
      <c r="K11" s="6"/>
      <c r="M11" s="20" t="s">
        <v>34</v>
      </c>
      <c r="N11" s="16" t="s">
        <v>35</v>
      </c>
    </row>
    <row r="12" spans="2:14" x14ac:dyDescent="0.25">
      <c r="B12" s="22" t="s">
        <v>36</v>
      </c>
      <c r="C12" s="5" t="s">
        <v>37</v>
      </c>
      <c r="D12" s="5"/>
      <c r="E12" s="24">
        <v>0</v>
      </c>
      <c r="F12" s="24">
        <v>7</v>
      </c>
      <c r="H12" s="7" t="s">
        <v>38</v>
      </c>
      <c r="I12" s="7"/>
      <c r="J12" s="6">
        <f>COUNTIF($H$21:$H$60,"OK")</f>
        <v>33</v>
      </c>
      <c r="K12" s="6"/>
    </row>
    <row r="13" spans="2:14" ht="25.5" customHeight="1" x14ac:dyDescent="0.25">
      <c r="B13" s="22" t="s">
        <v>39</v>
      </c>
      <c r="C13" s="5" t="s">
        <v>40</v>
      </c>
      <c r="D13" s="5"/>
      <c r="E13" s="24">
        <v>-25</v>
      </c>
      <c r="F13" s="24">
        <v>-18</v>
      </c>
      <c r="H13" s="4" t="s">
        <v>41</v>
      </c>
      <c r="I13" s="4"/>
      <c r="J13" s="3">
        <f>COUNTIF($H$21:$H$60,"ZU WARM")+COUNTIF($H$21:$H$60,"ZU KALT")</f>
        <v>2</v>
      </c>
      <c r="K13" s="3"/>
      <c r="M13" s="15"/>
      <c r="N13" s="16" t="s">
        <v>42</v>
      </c>
    </row>
    <row r="14" spans="2:14" x14ac:dyDescent="0.25">
      <c r="B14" s="22" t="s">
        <v>43</v>
      </c>
      <c r="C14" s="5" t="s">
        <v>44</v>
      </c>
      <c r="D14" s="5"/>
      <c r="E14" s="24">
        <v>0</v>
      </c>
      <c r="F14" s="24">
        <v>7</v>
      </c>
      <c r="H14" s="4" t="s">
        <v>45</v>
      </c>
      <c r="I14" s="4"/>
      <c r="J14" s="2">
        <f>IF(J11=0,"",J13/J11)</f>
        <v>5.7142857142857141E-2</v>
      </c>
      <c r="K14" s="2"/>
    </row>
    <row r="15" spans="2:14" x14ac:dyDescent="0.25">
      <c r="B15" s="22" t="s">
        <v>46</v>
      </c>
      <c r="C15" s="5" t="s">
        <v>47</v>
      </c>
      <c r="D15" s="5"/>
      <c r="E15" s="24">
        <v>8</v>
      </c>
      <c r="F15" s="24">
        <v>25</v>
      </c>
      <c r="H15" s="7" t="s">
        <v>48</v>
      </c>
      <c r="I15" s="7"/>
      <c r="J15" s="1">
        <f>IF(J11=0,"",MIN($E$21:$E$60))</f>
        <v>-20.399999999999999</v>
      </c>
      <c r="K15" s="1"/>
    </row>
    <row r="16" spans="2:14" x14ac:dyDescent="0.25">
      <c r="B16" s="22" t="s">
        <v>49</v>
      </c>
      <c r="C16" s="5" t="s">
        <v>50</v>
      </c>
      <c r="D16" s="5"/>
      <c r="E16" s="24">
        <v>18</v>
      </c>
      <c r="F16" s="24">
        <v>27</v>
      </c>
      <c r="H16" s="7" t="s">
        <v>51</v>
      </c>
      <c r="I16" s="7"/>
      <c r="J16" s="1">
        <f>IF(J11=0,"",MAX($E$21:$E$60))</f>
        <v>25.1</v>
      </c>
      <c r="K16" s="1"/>
    </row>
    <row r="17" spans="2:11" x14ac:dyDescent="0.25">
      <c r="B17" s="22" t="s">
        <v>52</v>
      </c>
      <c r="C17" s="5"/>
      <c r="D17" s="5"/>
      <c r="E17" s="24"/>
      <c r="F17" s="24"/>
    </row>
    <row r="19" spans="2:11" x14ac:dyDescent="0.25">
      <c r="B19" s="13" t="s">
        <v>53</v>
      </c>
    </row>
    <row r="20" spans="2:11" ht="18.75" customHeight="1" x14ac:dyDescent="0.25">
      <c r="B20" s="25" t="s">
        <v>54</v>
      </c>
      <c r="C20" s="25" t="s">
        <v>55</v>
      </c>
      <c r="D20" s="25" t="s">
        <v>30</v>
      </c>
      <c r="E20" s="25" t="s">
        <v>56</v>
      </c>
      <c r="F20" s="25" t="s">
        <v>57</v>
      </c>
      <c r="G20" s="25" t="s">
        <v>58</v>
      </c>
      <c r="H20" s="25" t="s">
        <v>59</v>
      </c>
      <c r="I20" s="25" t="s">
        <v>60</v>
      </c>
      <c r="J20" s="25" t="s">
        <v>61</v>
      </c>
      <c r="K20" s="25" t="s">
        <v>62</v>
      </c>
    </row>
    <row r="21" spans="2:11" ht="15" customHeight="1" x14ac:dyDescent="0.25">
      <c r="B21" s="18">
        <v>46216</v>
      </c>
      <c r="C21" s="26">
        <v>0.3125</v>
      </c>
      <c r="D21" s="23" t="s">
        <v>37</v>
      </c>
      <c r="E21" s="24">
        <v>4.2</v>
      </c>
      <c r="F21" s="27">
        <f t="shared" ref="F21:F60" si="0">IF($D21="","",INDEX($E$12:$E$17,MATCH($D21,$C$12:$C$17,0)))</f>
        <v>0</v>
      </c>
      <c r="G21" s="27">
        <f t="shared" ref="G21:G60" si="1">IF($D21="","",INDEX($F$12:$F$17,MATCH($D21,$C$12:$C$17,0)))</f>
        <v>7</v>
      </c>
      <c r="H21" s="28" t="str">
        <f t="shared" ref="H21:H60" si="2">IF(OR($D21="",$E21=""),"",IF($E21&lt;F21,"ZU KALT",IF($E21&gt;G21,"ZU WARM","OK")))</f>
        <v>OK</v>
      </c>
      <c r="I21" s="29" t="str">
        <f t="shared" ref="I21:I60" si="3">IF(H21="","",IF(H21="ZU KALT",$E21-F21,IF(H21="ZU WARM",$E21-G21,"")))</f>
        <v/>
      </c>
      <c r="J21" s="30"/>
      <c r="K21" s="31" t="s">
        <v>63</v>
      </c>
    </row>
    <row r="22" spans="2:11" ht="15" customHeight="1" x14ac:dyDescent="0.25">
      <c r="B22" s="18">
        <v>46216</v>
      </c>
      <c r="C22" s="26">
        <v>0.31944444444444497</v>
      </c>
      <c r="D22" s="23" t="s">
        <v>40</v>
      </c>
      <c r="E22" s="24">
        <v>-19.5</v>
      </c>
      <c r="F22" s="27">
        <f t="shared" si="0"/>
        <v>-25</v>
      </c>
      <c r="G22" s="27">
        <f t="shared" si="1"/>
        <v>-18</v>
      </c>
      <c r="H22" s="28" t="str">
        <f t="shared" si="2"/>
        <v>OK</v>
      </c>
      <c r="I22" s="29" t="str">
        <f t="shared" si="3"/>
        <v/>
      </c>
      <c r="J22" s="30"/>
      <c r="K22" s="31" t="s">
        <v>63</v>
      </c>
    </row>
    <row r="23" spans="2:11" ht="15" customHeight="1" x14ac:dyDescent="0.25">
      <c r="B23" s="18">
        <v>46216</v>
      </c>
      <c r="C23" s="26">
        <v>0.32638888888888901</v>
      </c>
      <c r="D23" s="23" t="s">
        <v>44</v>
      </c>
      <c r="E23" s="24">
        <v>5.6</v>
      </c>
      <c r="F23" s="27">
        <f t="shared" si="0"/>
        <v>0</v>
      </c>
      <c r="G23" s="27">
        <f t="shared" si="1"/>
        <v>7</v>
      </c>
      <c r="H23" s="28" t="str">
        <f t="shared" si="2"/>
        <v>OK</v>
      </c>
      <c r="I23" s="29" t="str">
        <f t="shared" si="3"/>
        <v/>
      </c>
      <c r="J23" s="30"/>
      <c r="K23" s="31" t="s">
        <v>63</v>
      </c>
    </row>
    <row r="24" spans="2:11" ht="15" customHeight="1" x14ac:dyDescent="0.25">
      <c r="B24" s="18">
        <v>46216</v>
      </c>
      <c r="C24" s="26">
        <v>0.33333333333333298</v>
      </c>
      <c r="D24" s="23" t="s">
        <v>47</v>
      </c>
      <c r="E24" s="24">
        <v>21.4</v>
      </c>
      <c r="F24" s="27">
        <f t="shared" si="0"/>
        <v>8</v>
      </c>
      <c r="G24" s="27">
        <f t="shared" si="1"/>
        <v>25</v>
      </c>
      <c r="H24" s="28" t="str">
        <f t="shared" si="2"/>
        <v>OK</v>
      </c>
      <c r="I24" s="29" t="str">
        <f t="shared" si="3"/>
        <v/>
      </c>
      <c r="J24" s="30"/>
      <c r="K24" s="31" t="s">
        <v>63</v>
      </c>
    </row>
    <row r="25" spans="2:11" ht="15" customHeight="1" x14ac:dyDescent="0.25">
      <c r="B25" s="18">
        <v>46216</v>
      </c>
      <c r="C25" s="26">
        <v>0.34027777777777801</v>
      </c>
      <c r="D25" s="23" t="s">
        <v>50</v>
      </c>
      <c r="E25" s="24">
        <v>23.8</v>
      </c>
      <c r="F25" s="27">
        <f t="shared" si="0"/>
        <v>18</v>
      </c>
      <c r="G25" s="27">
        <f t="shared" si="1"/>
        <v>27</v>
      </c>
      <c r="H25" s="28" t="str">
        <f t="shared" si="2"/>
        <v>OK</v>
      </c>
      <c r="I25" s="29" t="str">
        <f t="shared" si="3"/>
        <v/>
      </c>
      <c r="J25" s="30"/>
      <c r="K25" s="31" t="s">
        <v>63</v>
      </c>
    </row>
    <row r="26" spans="2:11" ht="15" customHeight="1" x14ac:dyDescent="0.25">
      <c r="B26" s="18">
        <v>46217</v>
      </c>
      <c r="C26" s="26">
        <v>0.3125</v>
      </c>
      <c r="D26" s="23" t="s">
        <v>37</v>
      </c>
      <c r="E26" s="24">
        <v>3.8</v>
      </c>
      <c r="F26" s="27">
        <f t="shared" si="0"/>
        <v>0</v>
      </c>
      <c r="G26" s="27">
        <f t="shared" si="1"/>
        <v>7</v>
      </c>
      <c r="H26" s="28" t="str">
        <f t="shared" si="2"/>
        <v>OK</v>
      </c>
      <c r="I26" s="29" t="str">
        <f t="shared" si="3"/>
        <v/>
      </c>
      <c r="J26" s="30"/>
      <c r="K26" s="31" t="s">
        <v>63</v>
      </c>
    </row>
    <row r="27" spans="2:11" ht="15" customHeight="1" x14ac:dyDescent="0.25">
      <c r="B27" s="18">
        <v>46217</v>
      </c>
      <c r="C27" s="26">
        <v>0.31944444444444497</v>
      </c>
      <c r="D27" s="23" t="s">
        <v>40</v>
      </c>
      <c r="E27" s="24">
        <v>-20.100000000000001</v>
      </c>
      <c r="F27" s="27">
        <f t="shared" si="0"/>
        <v>-25</v>
      </c>
      <c r="G27" s="27">
        <f t="shared" si="1"/>
        <v>-18</v>
      </c>
      <c r="H27" s="28" t="str">
        <f t="shared" si="2"/>
        <v>OK</v>
      </c>
      <c r="I27" s="29" t="str">
        <f t="shared" si="3"/>
        <v/>
      </c>
      <c r="J27" s="30"/>
      <c r="K27" s="31" t="s">
        <v>63</v>
      </c>
    </row>
    <row r="28" spans="2:11" ht="15" customHeight="1" x14ac:dyDescent="0.25">
      <c r="B28" s="18">
        <v>46217</v>
      </c>
      <c r="C28" s="26">
        <v>0.32638888888888901</v>
      </c>
      <c r="D28" s="23" t="s">
        <v>44</v>
      </c>
      <c r="E28" s="24">
        <v>6.1</v>
      </c>
      <c r="F28" s="27">
        <f t="shared" si="0"/>
        <v>0</v>
      </c>
      <c r="G28" s="27">
        <f t="shared" si="1"/>
        <v>7</v>
      </c>
      <c r="H28" s="28" t="str">
        <f t="shared" si="2"/>
        <v>OK</v>
      </c>
      <c r="I28" s="29" t="str">
        <f t="shared" si="3"/>
        <v/>
      </c>
      <c r="J28" s="30"/>
      <c r="K28" s="31" t="s">
        <v>63</v>
      </c>
    </row>
    <row r="29" spans="2:11" ht="15" customHeight="1" x14ac:dyDescent="0.25">
      <c r="B29" s="18">
        <v>46217</v>
      </c>
      <c r="C29" s="26">
        <v>0.33333333333333298</v>
      </c>
      <c r="D29" s="23" t="s">
        <v>47</v>
      </c>
      <c r="E29" s="24">
        <v>22</v>
      </c>
      <c r="F29" s="27">
        <f t="shared" si="0"/>
        <v>8</v>
      </c>
      <c r="G29" s="27">
        <f t="shared" si="1"/>
        <v>25</v>
      </c>
      <c r="H29" s="28" t="str">
        <f t="shared" si="2"/>
        <v>OK</v>
      </c>
      <c r="I29" s="29" t="str">
        <f t="shared" si="3"/>
        <v/>
      </c>
      <c r="J29" s="30"/>
      <c r="K29" s="31" t="s">
        <v>63</v>
      </c>
    </row>
    <row r="30" spans="2:11" ht="15" customHeight="1" x14ac:dyDescent="0.25">
      <c r="B30" s="18">
        <v>46217</v>
      </c>
      <c r="C30" s="26">
        <v>0.34027777777777801</v>
      </c>
      <c r="D30" s="23" t="s">
        <v>50</v>
      </c>
      <c r="E30" s="24">
        <v>24.2</v>
      </c>
      <c r="F30" s="27">
        <f t="shared" si="0"/>
        <v>18</v>
      </c>
      <c r="G30" s="27">
        <f t="shared" si="1"/>
        <v>27</v>
      </c>
      <c r="H30" s="28" t="str">
        <f t="shared" si="2"/>
        <v>OK</v>
      </c>
      <c r="I30" s="29" t="str">
        <f t="shared" si="3"/>
        <v/>
      </c>
      <c r="J30" s="30"/>
      <c r="K30" s="31" t="s">
        <v>63</v>
      </c>
    </row>
    <row r="31" spans="2:11" ht="15" customHeight="1" x14ac:dyDescent="0.25">
      <c r="B31" s="18">
        <v>46218</v>
      </c>
      <c r="C31" s="26">
        <v>0.3125</v>
      </c>
      <c r="D31" s="23" t="s">
        <v>37</v>
      </c>
      <c r="E31" s="24">
        <v>4.5</v>
      </c>
      <c r="F31" s="27">
        <f t="shared" si="0"/>
        <v>0</v>
      </c>
      <c r="G31" s="27">
        <f t="shared" si="1"/>
        <v>7</v>
      </c>
      <c r="H31" s="28" t="str">
        <f t="shared" si="2"/>
        <v>OK</v>
      </c>
      <c r="I31" s="29" t="str">
        <f t="shared" si="3"/>
        <v/>
      </c>
      <c r="J31" s="30"/>
      <c r="K31" s="31" t="s">
        <v>64</v>
      </c>
    </row>
    <row r="32" spans="2:11" ht="15" customHeight="1" x14ac:dyDescent="0.25">
      <c r="B32" s="18">
        <v>46218</v>
      </c>
      <c r="C32" s="26">
        <v>0.31944444444444497</v>
      </c>
      <c r="D32" s="23" t="s">
        <v>40</v>
      </c>
      <c r="E32" s="24">
        <v>-16.5</v>
      </c>
      <c r="F32" s="27">
        <f t="shared" si="0"/>
        <v>-25</v>
      </c>
      <c r="G32" s="27">
        <f t="shared" si="1"/>
        <v>-18</v>
      </c>
      <c r="H32" s="28" t="str">
        <f t="shared" si="2"/>
        <v>ZU WARM</v>
      </c>
      <c r="I32" s="29">
        <f t="shared" si="3"/>
        <v>1.5</v>
      </c>
      <c r="J32" s="30" t="s">
        <v>65</v>
      </c>
      <c r="K32" s="31" t="s">
        <v>64</v>
      </c>
    </row>
    <row r="33" spans="2:11" ht="15" customHeight="1" x14ac:dyDescent="0.25">
      <c r="B33" s="18">
        <v>46218</v>
      </c>
      <c r="C33" s="26">
        <v>0.32638888888888901</v>
      </c>
      <c r="D33" s="23" t="s">
        <v>44</v>
      </c>
      <c r="E33" s="24">
        <v>5.9</v>
      </c>
      <c r="F33" s="27">
        <f t="shared" si="0"/>
        <v>0</v>
      </c>
      <c r="G33" s="27">
        <f t="shared" si="1"/>
        <v>7</v>
      </c>
      <c r="H33" s="28" t="str">
        <f t="shared" si="2"/>
        <v>OK</v>
      </c>
      <c r="I33" s="29" t="str">
        <f t="shared" si="3"/>
        <v/>
      </c>
      <c r="J33" s="30"/>
      <c r="K33" s="31" t="s">
        <v>64</v>
      </c>
    </row>
    <row r="34" spans="2:11" ht="15" customHeight="1" x14ac:dyDescent="0.25">
      <c r="B34" s="18">
        <v>46218</v>
      </c>
      <c r="C34" s="26">
        <v>0.33333333333333298</v>
      </c>
      <c r="D34" s="23" t="s">
        <v>47</v>
      </c>
      <c r="E34" s="24">
        <v>22.8</v>
      </c>
      <c r="F34" s="27">
        <f t="shared" si="0"/>
        <v>8</v>
      </c>
      <c r="G34" s="27">
        <f t="shared" si="1"/>
        <v>25</v>
      </c>
      <c r="H34" s="28" t="str">
        <f t="shared" si="2"/>
        <v>OK</v>
      </c>
      <c r="I34" s="29" t="str">
        <f t="shared" si="3"/>
        <v/>
      </c>
      <c r="J34" s="30"/>
      <c r="K34" s="31" t="s">
        <v>64</v>
      </c>
    </row>
    <row r="35" spans="2:11" ht="15" customHeight="1" x14ac:dyDescent="0.25">
      <c r="B35" s="18">
        <v>46218</v>
      </c>
      <c r="C35" s="26">
        <v>0.34027777777777801</v>
      </c>
      <c r="D35" s="23" t="s">
        <v>50</v>
      </c>
      <c r="E35" s="24">
        <v>24.6</v>
      </c>
      <c r="F35" s="27">
        <f t="shared" si="0"/>
        <v>18</v>
      </c>
      <c r="G35" s="27">
        <f t="shared" si="1"/>
        <v>27</v>
      </c>
      <c r="H35" s="28" t="str">
        <f t="shared" si="2"/>
        <v>OK</v>
      </c>
      <c r="I35" s="29" t="str">
        <f t="shared" si="3"/>
        <v/>
      </c>
      <c r="J35" s="30"/>
      <c r="K35" s="31" t="s">
        <v>64</v>
      </c>
    </row>
    <row r="36" spans="2:11" ht="15" customHeight="1" x14ac:dyDescent="0.25">
      <c r="B36" s="18">
        <v>46219</v>
      </c>
      <c r="C36" s="26">
        <v>0.3125</v>
      </c>
      <c r="D36" s="23" t="s">
        <v>37</v>
      </c>
      <c r="E36" s="24">
        <v>5.0999999999999996</v>
      </c>
      <c r="F36" s="27">
        <f t="shared" si="0"/>
        <v>0</v>
      </c>
      <c r="G36" s="27">
        <f t="shared" si="1"/>
        <v>7</v>
      </c>
      <c r="H36" s="28" t="str">
        <f t="shared" si="2"/>
        <v>OK</v>
      </c>
      <c r="I36" s="29" t="str">
        <f t="shared" si="3"/>
        <v/>
      </c>
      <c r="J36" s="30"/>
      <c r="K36" s="31" t="s">
        <v>64</v>
      </c>
    </row>
    <row r="37" spans="2:11" ht="15" customHeight="1" x14ac:dyDescent="0.25">
      <c r="B37" s="18">
        <v>46219</v>
      </c>
      <c r="C37" s="26">
        <v>0.31944444444444497</v>
      </c>
      <c r="D37" s="23" t="s">
        <v>40</v>
      </c>
      <c r="E37" s="24">
        <v>-19.8</v>
      </c>
      <c r="F37" s="27">
        <f t="shared" si="0"/>
        <v>-25</v>
      </c>
      <c r="G37" s="27">
        <f t="shared" si="1"/>
        <v>-18</v>
      </c>
      <c r="H37" s="28" t="str">
        <f t="shared" si="2"/>
        <v>OK</v>
      </c>
      <c r="I37" s="29" t="str">
        <f t="shared" si="3"/>
        <v/>
      </c>
      <c r="J37" s="30"/>
      <c r="K37" s="31" t="s">
        <v>64</v>
      </c>
    </row>
    <row r="38" spans="2:11" ht="15" customHeight="1" x14ac:dyDescent="0.25">
      <c r="B38" s="18">
        <v>46219</v>
      </c>
      <c r="C38" s="26">
        <v>0.32638888888888901</v>
      </c>
      <c r="D38" s="23" t="s">
        <v>44</v>
      </c>
      <c r="E38" s="24">
        <v>6.4</v>
      </c>
      <c r="F38" s="27">
        <f t="shared" si="0"/>
        <v>0</v>
      </c>
      <c r="G38" s="27">
        <f t="shared" si="1"/>
        <v>7</v>
      </c>
      <c r="H38" s="28" t="str">
        <f t="shared" si="2"/>
        <v>OK</v>
      </c>
      <c r="I38" s="29" t="str">
        <f t="shared" si="3"/>
        <v/>
      </c>
      <c r="J38" s="30"/>
      <c r="K38" s="31" t="s">
        <v>64</v>
      </c>
    </row>
    <row r="39" spans="2:11" ht="15" customHeight="1" x14ac:dyDescent="0.25">
      <c r="B39" s="18">
        <v>46219</v>
      </c>
      <c r="C39" s="26">
        <v>0.33333333333333298</v>
      </c>
      <c r="D39" s="23" t="s">
        <v>47</v>
      </c>
      <c r="E39" s="24">
        <v>23.1</v>
      </c>
      <c r="F39" s="27">
        <f t="shared" si="0"/>
        <v>8</v>
      </c>
      <c r="G39" s="27">
        <f t="shared" si="1"/>
        <v>25</v>
      </c>
      <c r="H39" s="28" t="str">
        <f t="shared" si="2"/>
        <v>OK</v>
      </c>
      <c r="I39" s="29" t="str">
        <f t="shared" si="3"/>
        <v/>
      </c>
      <c r="J39" s="30"/>
      <c r="K39" s="31" t="s">
        <v>64</v>
      </c>
    </row>
    <row r="40" spans="2:11" ht="15" customHeight="1" x14ac:dyDescent="0.25">
      <c r="B40" s="18">
        <v>46219</v>
      </c>
      <c r="C40" s="26">
        <v>0.34027777777777801</v>
      </c>
      <c r="D40" s="23" t="s">
        <v>50</v>
      </c>
      <c r="E40" s="24">
        <v>25.1</v>
      </c>
      <c r="F40" s="27">
        <f t="shared" si="0"/>
        <v>18</v>
      </c>
      <c r="G40" s="27">
        <f t="shared" si="1"/>
        <v>27</v>
      </c>
      <c r="H40" s="28" t="str">
        <f t="shared" si="2"/>
        <v>OK</v>
      </c>
      <c r="I40" s="29" t="str">
        <f t="shared" si="3"/>
        <v/>
      </c>
      <c r="J40" s="30"/>
      <c r="K40" s="31" t="s">
        <v>64</v>
      </c>
    </row>
    <row r="41" spans="2:11" ht="15" customHeight="1" x14ac:dyDescent="0.25">
      <c r="B41" s="18">
        <v>46220</v>
      </c>
      <c r="C41" s="26">
        <v>0.3125</v>
      </c>
      <c r="D41" s="23" t="s">
        <v>37</v>
      </c>
      <c r="E41" s="24">
        <v>4</v>
      </c>
      <c r="F41" s="27">
        <f t="shared" si="0"/>
        <v>0</v>
      </c>
      <c r="G41" s="27">
        <f t="shared" si="1"/>
        <v>7</v>
      </c>
      <c r="H41" s="28" t="str">
        <f t="shared" si="2"/>
        <v>OK</v>
      </c>
      <c r="I41" s="29" t="str">
        <f t="shared" si="3"/>
        <v/>
      </c>
      <c r="J41" s="30"/>
      <c r="K41" s="31" t="s">
        <v>63</v>
      </c>
    </row>
    <row r="42" spans="2:11" ht="15" customHeight="1" x14ac:dyDescent="0.25">
      <c r="B42" s="18">
        <v>46220</v>
      </c>
      <c r="C42" s="26">
        <v>0.31944444444444497</v>
      </c>
      <c r="D42" s="23" t="s">
        <v>40</v>
      </c>
      <c r="E42" s="24">
        <v>-20.399999999999999</v>
      </c>
      <c r="F42" s="27">
        <f t="shared" si="0"/>
        <v>-25</v>
      </c>
      <c r="G42" s="27">
        <f t="shared" si="1"/>
        <v>-18</v>
      </c>
      <c r="H42" s="28" t="str">
        <f t="shared" si="2"/>
        <v>OK</v>
      </c>
      <c r="I42" s="29" t="str">
        <f t="shared" si="3"/>
        <v/>
      </c>
      <c r="J42" s="30"/>
      <c r="K42" s="31" t="s">
        <v>63</v>
      </c>
    </row>
    <row r="43" spans="2:11" ht="15" customHeight="1" x14ac:dyDescent="0.25">
      <c r="B43" s="18">
        <v>46220</v>
      </c>
      <c r="C43" s="26">
        <v>0.32638888888888901</v>
      </c>
      <c r="D43" s="23" t="s">
        <v>44</v>
      </c>
      <c r="E43" s="24">
        <v>5.8</v>
      </c>
      <c r="F43" s="27">
        <f t="shared" si="0"/>
        <v>0</v>
      </c>
      <c r="G43" s="27">
        <f t="shared" si="1"/>
        <v>7</v>
      </c>
      <c r="H43" s="28" t="str">
        <f t="shared" si="2"/>
        <v>OK</v>
      </c>
      <c r="I43" s="29" t="str">
        <f t="shared" si="3"/>
        <v/>
      </c>
      <c r="J43" s="30"/>
      <c r="K43" s="31" t="s">
        <v>63</v>
      </c>
    </row>
    <row r="44" spans="2:11" ht="15" customHeight="1" x14ac:dyDescent="0.25">
      <c r="B44" s="18">
        <v>46220</v>
      </c>
      <c r="C44" s="26">
        <v>0.33333333333333298</v>
      </c>
      <c r="D44" s="23" t="s">
        <v>47</v>
      </c>
      <c r="E44" s="24">
        <v>21.9</v>
      </c>
      <c r="F44" s="27">
        <f t="shared" si="0"/>
        <v>8</v>
      </c>
      <c r="G44" s="27">
        <f t="shared" si="1"/>
        <v>25</v>
      </c>
      <c r="H44" s="28" t="str">
        <f t="shared" si="2"/>
        <v>OK</v>
      </c>
      <c r="I44" s="29" t="str">
        <f t="shared" si="3"/>
        <v/>
      </c>
      <c r="J44" s="30"/>
      <c r="K44" s="31" t="s">
        <v>63</v>
      </c>
    </row>
    <row r="45" spans="2:11" ht="15" customHeight="1" x14ac:dyDescent="0.25">
      <c r="B45" s="18">
        <v>46220</v>
      </c>
      <c r="C45" s="26">
        <v>0.34027777777777801</v>
      </c>
      <c r="D45" s="23" t="s">
        <v>50</v>
      </c>
      <c r="E45" s="24">
        <v>24</v>
      </c>
      <c r="F45" s="27">
        <f t="shared" si="0"/>
        <v>18</v>
      </c>
      <c r="G45" s="27">
        <f t="shared" si="1"/>
        <v>27</v>
      </c>
      <c r="H45" s="28" t="str">
        <f t="shared" si="2"/>
        <v>OK</v>
      </c>
      <c r="I45" s="29" t="str">
        <f t="shared" si="3"/>
        <v/>
      </c>
      <c r="J45" s="30"/>
      <c r="K45" s="31" t="s">
        <v>63</v>
      </c>
    </row>
    <row r="46" spans="2:11" ht="15" customHeight="1" x14ac:dyDescent="0.25">
      <c r="B46" s="18">
        <v>46221</v>
      </c>
      <c r="C46" s="26">
        <v>0.3125</v>
      </c>
      <c r="D46" s="23" t="s">
        <v>37</v>
      </c>
      <c r="E46" s="24">
        <v>8.4</v>
      </c>
      <c r="F46" s="27">
        <f t="shared" si="0"/>
        <v>0</v>
      </c>
      <c r="G46" s="27">
        <f t="shared" si="1"/>
        <v>7</v>
      </c>
      <c r="H46" s="28" t="str">
        <f t="shared" si="2"/>
        <v>ZU WARM</v>
      </c>
      <c r="I46" s="29">
        <f t="shared" si="3"/>
        <v>1.4000000000000004</v>
      </c>
      <c r="J46" s="30" t="s">
        <v>66</v>
      </c>
      <c r="K46" s="31" t="s">
        <v>67</v>
      </c>
    </row>
    <row r="47" spans="2:11" ht="15" customHeight="1" x14ac:dyDescent="0.25">
      <c r="B47" s="18">
        <v>46221</v>
      </c>
      <c r="C47" s="26">
        <v>0.31944444444444497</v>
      </c>
      <c r="D47" s="23" t="s">
        <v>40</v>
      </c>
      <c r="E47" s="24">
        <v>-19.899999999999999</v>
      </c>
      <c r="F47" s="27">
        <f t="shared" si="0"/>
        <v>-25</v>
      </c>
      <c r="G47" s="27">
        <f t="shared" si="1"/>
        <v>-18</v>
      </c>
      <c r="H47" s="28" t="str">
        <f t="shared" si="2"/>
        <v>OK</v>
      </c>
      <c r="I47" s="29" t="str">
        <f t="shared" si="3"/>
        <v/>
      </c>
      <c r="J47" s="30"/>
      <c r="K47" s="31" t="s">
        <v>67</v>
      </c>
    </row>
    <row r="48" spans="2:11" ht="15" customHeight="1" x14ac:dyDescent="0.25">
      <c r="B48" s="18">
        <v>46221</v>
      </c>
      <c r="C48" s="26">
        <v>0.32638888888888901</v>
      </c>
      <c r="D48" s="23" t="s">
        <v>44</v>
      </c>
      <c r="E48" s="24">
        <v>6</v>
      </c>
      <c r="F48" s="27">
        <f t="shared" si="0"/>
        <v>0</v>
      </c>
      <c r="G48" s="27">
        <f t="shared" si="1"/>
        <v>7</v>
      </c>
      <c r="H48" s="28" t="str">
        <f t="shared" si="2"/>
        <v>OK</v>
      </c>
      <c r="I48" s="29" t="str">
        <f t="shared" si="3"/>
        <v/>
      </c>
      <c r="J48" s="30"/>
      <c r="K48" s="31" t="s">
        <v>67</v>
      </c>
    </row>
    <row r="49" spans="2:11" ht="15" customHeight="1" x14ac:dyDescent="0.25">
      <c r="B49" s="18">
        <v>46221</v>
      </c>
      <c r="C49" s="26">
        <v>0.33333333333333298</v>
      </c>
      <c r="D49" s="23" t="s">
        <v>47</v>
      </c>
      <c r="E49" s="24">
        <v>22.4</v>
      </c>
      <c r="F49" s="27">
        <f t="shared" si="0"/>
        <v>8</v>
      </c>
      <c r="G49" s="27">
        <f t="shared" si="1"/>
        <v>25</v>
      </c>
      <c r="H49" s="28" t="str">
        <f t="shared" si="2"/>
        <v>OK</v>
      </c>
      <c r="I49" s="29" t="str">
        <f t="shared" si="3"/>
        <v/>
      </c>
      <c r="J49" s="30"/>
      <c r="K49" s="31" t="s">
        <v>67</v>
      </c>
    </row>
    <row r="50" spans="2:11" ht="15" customHeight="1" x14ac:dyDescent="0.25">
      <c r="B50" s="18">
        <v>46221</v>
      </c>
      <c r="C50" s="26">
        <v>0.34027777777777801</v>
      </c>
      <c r="D50" s="23" t="s">
        <v>50</v>
      </c>
      <c r="E50" s="24">
        <v>24.4</v>
      </c>
      <c r="F50" s="27">
        <f t="shared" si="0"/>
        <v>18</v>
      </c>
      <c r="G50" s="27">
        <f t="shared" si="1"/>
        <v>27</v>
      </c>
      <c r="H50" s="28" t="str">
        <f t="shared" si="2"/>
        <v>OK</v>
      </c>
      <c r="I50" s="29" t="str">
        <f t="shared" si="3"/>
        <v/>
      </c>
      <c r="J50" s="30"/>
      <c r="K50" s="31" t="s">
        <v>67</v>
      </c>
    </row>
    <row r="51" spans="2:11" ht="15" customHeight="1" x14ac:dyDescent="0.25">
      <c r="B51" s="18">
        <v>46222</v>
      </c>
      <c r="C51" s="26">
        <v>0.3125</v>
      </c>
      <c r="D51" s="23" t="s">
        <v>37</v>
      </c>
      <c r="E51" s="24">
        <v>4.3</v>
      </c>
      <c r="F51" s="27">
        <f t="shared" si="0"/>
        <v>0</v>
      </c>
      <c r="G51" s="27">
        <f t="shared" si="1"/>
        <v>7</v>
      </c>
      <c r="H51" s="28" t="str">
        <f t="shared" si="2"/>
        <v>OK</v>
      </c>
      <c r="I51" s="29" t="str">
        <f t="shared" si="3"/>
        <v/>
      </c>
      <c r="J51" s="30"/>
      <c r="K51" s="31" t="s">
        <v>67</v>
      </c>
    </row>
    <row r="52" spans="2:11" ht="15" customHeight="1" x14ac:dyDescent="0.25">
      <c r="B52" s="18">
        <v>46222</v>
      </c>
      <c r="C52" s="26">
        <v>0.31944444444444497</v>
      </c>
      <c r="D52" s="23" t="s">
        <v>40</v>
      </c>
      <c r="E52" s="24">
        <v>-20</v>
      </c>
      <c r="F52" s="27">
        <f t="shared" si="0"/>
        <v>-25</v>
      </c>
      <c r="G52" s="27">
        <f t="shared" si="1"/>
        <v>-18</v>
      </c>
      <c r="H52" s="28" t="str">
        <f t="shared" si="2"/>
        <v>OK</v>
      </c>
      <c r="I52" s="29" t="str">
        <f t="shared" si="3"/>
        <v/>
      </c>
      <c r="J52" s="30"/>
      <c r="K52" s="31" t="s">
        <v>67</v>
      </c>
    </row>
    <row r="53" spans="2:11" ht="15" customHeight="1" x14ac:dyDescent="0.25">
      <c r="B53" s="18">
        <v>46222</v>
      </c>
      <c r="C53" s="26">
        <v>0.32638888888888901</v>
      </c>
      <c r="D53" s="23" t="s">
        <v>44</v>
      </c>
      <c r="E53" s="24">
        <v>5.5</v>
      </c>
      <c r="F53" s="27">
        <f t="shared" si="0"/>
        <v>0</v>
      </c>
      <c r="G53" s="27">
        <f t="shared" si="1"/>
        <v>7</v>
      </c>
      <c r="H53" s="28" t="str">
        <f t="shared" si="2"/>
        <v>OK</v>
      </c>
      <c r="I53" s="29" t="str">
        <f t="shared" si="3"/>
        <v/>
      </c>
      <c r="J53" s="30"/>
      <c r="K53" s="31" t="s">
        <v>67</v>
      </c>
    </row>
    <row r="54" spans="2:11" ht="15" customHeight="1" x14ac:dyDescent="0.25">
      <c r="B54" s="18">
        <v>46222</v>
      </c>
      <c r="C54" s="26">
        <v>0.33333333333333298</v>
      </c>
      <c r="D54" s="23" t="s">
        <v>47</v>
      </c>
      <c r="E54" s="24">
        <v>21.7</v>
      </c>
      <c r="F54" s="27">
        <f t="shared" si="0"/>
        <v>8</v>
      </c>
      <c r="G54" s="27">
        <f t="shared" si="1"/>
        <v>25</v>
      </c>
      <c r="H54" s="28" t="str">
        <f t="shared" si="2"/>
        <v>OK</v>
      </c>
      <c r="I54" s="29" t="str">
        <f t="shared" si="3"/>
        <v/>
      </c>
      <c r="J54" s="30"/>
      <c r="K54" s="31" t="s">
        <v>67</v>
      </c>
    </row>
    <row r="55" spans="2:11" ht="15" customHeight="1" x14ac:dyDescent="0.25">
      <c r="B55" s="18">
        <v>46222</v>
      </c>
      <c r="C55" s="26">
        <v>0.34027777777777801</v>
      </c>
      <c r="D55" s="23" t="s">
        <v>50</v>
      </c>
      <c r="E55" s="24">
        <v>23.9</v>
      </c>
      <c r="F55" s="27">
        <f t="shared" si="0"/>
        <v>18</v>
      </c>
      <c r="G55" s="27">
        <f t="shared" si="1"/>
        <v>27</v>
      </c>
      <c r="H55" s="28" t="str">
        <f t="shared" si="2"/>
        <v>OK</v>
      </c>
      <c r="I55" s="29" t="str">
        <f t="shared" si="3"/>
        <v/>
      </c>
      <c r="J55" s="30"/>
      <c r="K55" s="31" t="s">
        <v>67</v>
      </c>
    </row>
    <row r="56" spans="2:11" ht="15" customHeight="1" x14ac:dyDescent="0.25">
      <c r="B56" s="18"/>
      <c r="C56" s="26"/>
      <c r="D56" s="23"/>
      <c r="E56" s="24"/>
      <c r="F56" s="27" t="str">
        <f t="shared" si="0"/>
        <v/>
      </c>
      <c r="G56" s="27" t="str">
        <f t="shared" si="1"/>
        <v/>
      </c>
      <c r="H56" s="28" t="str">
        <f t="shared" si="2"/>
        <v/>
      </c>
      <c r="I56" s="29" t="str">
        <f t="shared" si="3"/>
        <v/>
      </c>
      <c r="J56" s="30"/>
      <c r="K56" s="31"/>
    </row>
    <row r="57" spans="2:11" ht="15" customHeight="1" x14ac:dyDescent="0.25">
      <c r="B57" s="18"/>
      <c r="C57" s="26"/>
      <c r="D57" s="23"/>
      <c r="E57" s="24"/>
      <c r="F57" s="27" t="str">
        <f t="shared" si="0"/>
        <v/>
      </c>
      <c r="G57" s="27" t="str">
        <f t="shared" si="1"/>
        <v/>
      </c>
      <c r="H57" s="28" t="str">
        <f t="shared" si="2"/>
        <v/>
      </c>
      <c r="I57" s="29" t="str">
        <f t="shared" si="3"/>
        <v/>
      </c>
      <c r="J57" s="30"/>
      <c r="K57" s="31"/>
    </row>
    <row r="58" spans="2:11" ht="15" customHeight="1" x14ac:dyDescent="0.25">
      <c r="B58" s="18"/>
      <c r="C58" s="26"/>
      <c r="D58" s="23"/>
      <c r="E58" s="24"/>
      <c r="F58" s="27" t="str">
        <f t="shared" si="0"/>
        <v/>
      </c>
      <c r="G58" s="27" t="str">
        <f t="shared" si="1"/>
        <v/>
      </c>
      <c r="H58" s="28" t="str">
        <f t="shared" si="2"/>
        <v/>
      </c>
      <c r="I58" s="29" t="str">
        <f t="shared" si="3"/>
        <v/>
      </c>
      <c r="J58" s="30"/>
      <c r="K58" s="31"/>
    </row>
    <row r="59" spans="2:11" ht="15" customHeight="1" x14ac:dyDescent="0.25">
      <c r="B59" s="18"/>
      <c r="C59" s="26"/>
      <c r="D59" s="23"/>
      <c r="E59" s="24"/>
      <c r="F59" s="27" t="str">
        <f t="shared" si="0"/>
        <v/>
      </c>
      <c r="G59" s="27" t="str">
        <f t="shared" si="1"/>
        <v/>
      </c>
      <c r="H59" s="28" t="str">
        <f t="shared" si="2"/>
        <v/>
      </c>
      <c r="I59" s="29" t="str">
        <f t="shared" si="3"/>
        <v/>
      </c>
      <c r="J59" s="30"/>
      <c r="K59" s="31"/>
    </row>
    <row r="60" spans="2:11" ht="15" customHeight="1" x14ac:dyDescent="0.25">
      <c r="B60" s="18"/>
      <c r="C60" s="26"/>
      <c r="D60" s="23"/>
      <c r="E60" s="24"/>
      <c r="F60" s="27" t="str">
        <f t="shared" si="0"/>
        <v/>
      </c>
      <c r="G60" s="27" t="str">
        <f t="shared" si="1"/>
        <v/>
      </c>
      <c r="H60" s="28" t="str">
        <f t="shared" si="2"/>
        <v/>
      </c>
      <c r="I60" s="29" t="str">
        <f t="shared" si="3"/>
        <v/>
      </c>
      <c r="J60" s="30"/>
      <c r="K60" s="31"/>
    </row>
    <row r="62" spans="2:11" x14ac:dyDescent="0.25">
      <c r="B62" s="13" t="s">
        <v>68</v>
      </c>
    </row>
    <row r="63" spans="2:11" x14ac:dyDescent="0.25">
      <c r="B63" s="8" t="s">
        <v>30</v>
      </c>
      <c r="C63" s="8"/>
      <c r="D63" s="8"/>
      <c r="E63" s="21" t="s">
        <v>69</v>
      </c>
      <c r="F63" s="21" t="s">
        <v>70</v>
      </c>
      <c r="G63" s="21" t="s">
        <v>57</v>
      </c>
      <c r="H63" s="21" t="s">
        <v>58</v>
      </c>
      <c r="I63" s="21" t="s">
        <v>71</v>
      </c>
    </row>
    <row r="64" spans="2:11" x14ac:dyDescent="0.25">
      <c r="B64" s="7" t="str">
        <f>IF($C$12="","",$C$12)</f>
        <v>Kühlraum 1</v>
      </c>
      <c r="C64" s="7"/>
      <c r="D64" s="7"/>
      <c r="E64" s="32">
        <f t="shared" ref="E64:E69" si="4">IF($B64="","",COUNTIFS($D$21:$D$60,$B64,$E$21:$E$60,"&lt;&gt;"))</f>
        <v>7</v>
      </c>
      <c r="F64" s="33">
        <f t="shared" ref="F64:F69" si="5">IF(OR($B64="",$E64=0),"",AVERAGEIF($D$21:$D$60,$B64,$E$21:$E$60))</f>
        <v>4.8999999999999995</v>
      </c>
      <c r="G64" s="33">
        <f t="shared" ref="G64:G69" si="6">IF(OR($B64="",$E64=0),"",_xlfn.MINIFS($E$21:$E$60,$D$21:$D$60,$B64))</f>
        <v>3.8</v>
      </c>
      <c r="H64" s="33">
        <f t="shared" ref="H64:H69" si="7">IF(OR($B64="",$E64=0),"",_xlfn.MAXIFS($E$21:$E$60,$D$21:$D$60,$B64))</f>
        <v>8.4</v>
      </c>
      <c r="I64" s="34">
        <f t="shared" ref="I64:I69" si="8">IF($B64="","",COUNTIFS($D$21:$D$60,$B64,$H$21:$H$60,"ZU WARM")+COUNTIFS($D$21:$D$60,$B64,$H$21:$H$60,"ZU KALT"))</f>
        <v>1</v>
      </c>
    </row>
    <row r="65" spans="2:10" x14ac:dyDescent="0.25">
      <c r="B65" s="7" t="str">
        <f>IF($C$13="","",$C$13)</f>
        <v>Tiefkühlzelle</v>
      </c>
      <c r="C65" s="7"/>
      <c r="D65" s="7"/>
      <c r="E65" s="32">
        <f t="shared" si="4"/>
        <v>7</v>
      </c>
      <c r="F65" s="33">
        <f t="shared" si="5"/>
        <v>-19.457142857142859</v>
      </c>
      <c r="G65" s="33">
        <f t="shared" si="6"/>
        <v>-20.399999999999999</v>
      </c>
      <c r="H65" s="33">
        <f t="shared" si="7"/>
        <v>-16.5</v>
      </c>
      <c r="I65" s="34">
        <f t="shared" si="8"/>
        <v>1</v>
      </c>
    </row>
    <row r="66" spans="2:10" x14ac:dyDescent="0.25">
      <c r="B66" s="7" t="str">
        <f>IF($C$14="","",$C$14)</f>
        <v>Kühlschrank Theke</v>
      </c>
      <c r="C66" s="7"/>
      <c r="D66" s="7"/>
      <c r="E66" s="32">
        <f t="shared" si="4"/>
        <v>7</v>
      </c>
      <c r="F66" s="33">
        <f t="shared" si="5"/>
        <v>5.8999999999999995</v>
      </c>
      <c r="G66" s="33">
        <f t="shared" si="6"/>
        <v>5.5</v>
      </c>
      <c r="H66" s="33">
        <f t="shared" si="7"/>
        <v>6.4</v>
      </c>
      <c r="I66" s="34">
        <f t="shared" si="8"/>
        <v>0</v>
      </c>
    </row>
    <row r="67" spans="2:10" x14ac:dyDescent="0.25">
      <c r="B67" s="7" t="str">
        <f>IF($C$15="","",$C$15)</f>
        <v>Lagerraum (trocken)</v>
      </c>
      <c r="C67" s="7"/>
      <c r="D67" s="7"/>
      <c r="E67" s="32">
        <f t="shared" si="4"/>
        <v>7</v>
      </c>
      <c r="F67" s="33">
        <f t="shared" si="5"/>
        <v>22.185714285714287</v>
      </c>
      <c r="G67" s="33">
        <f t="shared" si="6"/>
        <v>21.4</v>
      </c>
      <c r="H67" s="33">
        <f t="shared" si="7"/>
        <v>23.1</v>
      </c>
      <c r="I67" s="34">
        <f t="shared" si="8"/>
        <v>0</v>
      </c>
    </row>
    <row r="68" spans="2:10" x14ac:dyDescent="0.25">
      <c r="B68" s="7" t="str">
        <f>IF($C$16="","",$C$16)</f>
        <v>Serverraum</v>
      </c>
      <c r="C68" s="7"/>
      <c r="D68" s="7"/>
      <c r="E68" s="32">
        <f t="shared" si="4"/>
        <v>7</v>
      </c>
      <c r="F68" s="33">
        <f t="shared" si="5"/>
        <v>24.285714285714285</v>
      </c>
      <c r="G68" s="33">
        <f t="shared" si="6"/>
        <v>23.8</v>
      </c>
      <c r="H68" s="33">
        <f t="shared" si="7"/>
        <v>25.1</v>
      </c>
      <c r="I68" s="34">
        <f t="shared" si="8"/>
        <v>0</v>
      </c>
    </row>
    <row r="69" spans="2:10" x14ac:dyDescent="0.25">
      <c r="B69" s="7" t="str">
        <f>IF($C$17="","",$C$17)</f>
        <v/>
      </c>
      <c r="C69" s="7"/>
      <c r="D69" s="7"/>
      <c r="E69" s="32" t="str">
        <f t="shared" si="4"/>
        <v/>
      </c>
      <c r="F69" s="33" t="str">
        <f t="shared" si="5"/>
        <v/>
      </c>
      <c r="G69" s="33" t="str">
        <f t="shared" si="6"/>
        <v/>
      </c>
      <c r="H69" s="33" t="str">
        <f t="shared" si="7"/>
        <v/>
      </c>
      <c r="I69" s="34" t="str">
        <f t="shared" si="8"/>
        <v/>
      </c>
    </row>
    <row r="71" spans="2:10" ht="25.5" customHeight="1" x14ac:dyDescent="0.25">
      <c r="B71" s="35"/>
      <c r="C71" s="35"/>
      <c r="D71" s="35"/>
      <c r="E71" s="35"/>
      <c r="G71" s="35"/>
      <c r="H71" s="35"/>
      <c r="I71" s="35"/>
      <c r="J71" s="35"/>
    </row>
    <row r="72" spans="2:10" x14ac:dyDescent="0.25">
      <c r="B72" s="36" t="s">
        <v>72</v>
      </c>
      <c r="G72" s="36" t="s">
        <v>73</v>
      </c>
    </row>
  </sheetData>
  <mergeCells count="34">
    <mergeCell ref="B69:D69"/>
    <mergeCell ref="B64:D64"/>
    <mergeCell ref="B65:D65"/>
    <mergeCell ref="B66:D66"/>
    <mergeCell ref="B67:D67"/>
    <mergeCell ref="B68:D68"/>
    <mergeCell ref="C16:D16"/>
    <mergeCell ref="H16:I16"/>
    <mergeCell ref="J16:K16"/>
    <mergeCell ref="C17:D17"/>
    <mergeCell ref="B63:D63"/>
    <mergeCell ref="C14:D14"/>
    <mergeCell ref="H14:I14"/>
    <mergeCell ref="J14:K14"/>
    <mergeCell ref="C15:D15"/>
    <mergeCell ref="H15:I15"/>
    <mergeCell ref="J15:K15"/>
    <mergeCell ref="C12:D12"/>
    <mergeCell ref="H12:I12"/>
    <mergeCell ref="J12:K12"/>
    <mergeCell ref="C13:D13"/>
    <mergeCell ref="H13:I13"/>
    <mergeCell ref="J13:K13"/>
    <mergeCell ref="C8:E8"/>
    <mergeCell ref="J8:K8"/>
    <mergeCell ref="C11:D11"/>
    <mergeCell ref="H11:I11"/>
    <mergeCell ref="J11:K11"/>
    <mergeCell ref="B2:G3"/>
    <mergeCell ref="H2:K3"/>
    <mergeCell ref="M2:N2"/>
    <mergeCell ref="C6:E6"/>
    <mergeCell ref="C7:E7"/>
    <mergeCell ref="J7:K7"/>
  </mergeCells>
  <conditionalFormatting sqref="B21:K60">
    <cfRule type="expression" dxfId="1" priority="2">
      <formula>OR($H21="ZU WARM",$H21="ZU KALT")</formula>
    </cfRule>
  </conditionalFormatting>
  <conditionalFormatting sqref="H21:H60">
    <cfRule type="expression" dxfId="0" priority="3">
      <formula>$H21="OK"</formula>
    </cfRule>
  </conditionalFormatting>
  <dataValidations count="1">
    <dataValidation type="list" allowBlank="1" showErrorMessage="1" error="Bitte eine in der Tabelle 'Messstellen &amp; Grenzwerte' definierte Messstelle wählen." promptTitle="Messstelle" prompt="Messstelle aus der Liste oben wählen." sqref="D21:D60" xr:uid="{00000000-0002-0000-0000-000000000000}">
      <formula1>$C$12:$C$17</formula1>
      <formula2>0</formula2>
    </dataValidation>
  </dataValidation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Temperaturkontrolle</vt:lpstr>
      <vt:lpstr>Temperaturkontrolle!Druckbereich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2026-07-23T09:06:54Z</dcterms:created>
  <dcterms:modified xsi:type="dcterms:W3CDTF">2026-07-23T10:18:29Z</dcterms:modified>
  <dc:language>en-US</dc:language>
</cp:coreProperties>
</file>