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787311B-7E62-4BDC-BAB1-AB8B24CDB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ung" sheetId="1" r:id="rId1"/>
    <sheet name="Budget &amp; Ablau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" l="1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N30" i="2"/>
  <c r="M30" i="2"/>
  <c r="N29" i="2"/>
  <c r="M29" i="2"/>
  <c r="N28" i="2"/>
  <c r="M28" i="2"/>
  <c r="N27" i="2"/>
  <c r="M27" i="2"/>
  <c r="G27" i="2"/>
  <c r="N26" i="2"/>
  <c r="M26" i="2"/>
  <c r="G26" i="2"/>
  <c r="N25" i="2"/>
  <c r="M25" i="2"/>
  <c r="G25" i="2"/>
  <c r="N24" i="2"/>
  <c r="M24" i="2"/>
  <c r="G24" i="2"/>
  <c r="N23" i="2"/>
  <c r="M23" i="2"/>
  <c r="G23" i="2"/>
  <c r="N22" i="2"/>
  <c r="M22" i="2"/>
  <c r="G22" i="2"/>
  <c r="G21" i="2"/>
  <c r="G20" i="2"/>
  <c r="G19" i="2"/>
  <c r="G18" i="2"/>
  <c r="G17" i="2"/>
  <c r="G16" i="2"/>
  <c r="G15" i="2"/>
  <c r="G14" i="2"/>
  <c r="G13" i="2"/>
  <c r="P5" i="2"/>
  <c r="G5" i="2"/>
  <c r="M5" i="2" s="1"/>
  <c r="D5" i="2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L14" i="1"/>
  <c r="M14" i="1" s="1"/>
  <c r="N14" i="1" s="1"/>
  <c r="O14" i="1" s="1"/>
  <c r="P14" i="1" s="1"/>
  <c r="Q14" i="1" s="1"/>
  <c r="R14" i="1" s="1"/>
  <c r="S14" i="1" s="1"/>
  <c r="Q9" i="1"/>
  <c r="M9" i="1"/>
  <c r="I9" i="1"/>
  <c r="E9" i="1"/>
  <c r="Q4" i="1" s="1"/>
  <c r="A9" i="1"/>
  <c r="L6" i="1"/>
  <c r="J5" i="2" l="1"/>
</calcChain>
</file>

<file path=xl/sharedStrings.xml><?xml version="1.0" encoding="utf-8"?>
<sst xmlns="http://schemas.openxmlformats.org/spreadsheetml/2006/main" count="370" uniqueCount="257">
  <si>
    <t>Veranstaltung</t>
  </si>
  <si>
    <t>Dialogtag 2026</t>
  </si>
  <si>
    <t>Projektleitung</t>
  </si>
  <si>
    <t>Lea Sommer</t>
  </si>
  <si>
    <t>Beginn</t>
  </si>
  <si>
    <t>Planungsstand</t>
  </si>
  <si>
    <t>Datum</t>
  </si>
  <si>
    <t>Teilnehmerziel</t>
  </si>
  <si>
    <t>Ende</t>
  </si>
  <si>
    <t>Ort</t>
  </si>
  <si>
    <t>Musterzentrum Nord</t>
  </si>
  <si>
    <t>Format</t>
  </si>
  <si>
    <t>Präsenzveranstaltung</t>
  </si>
  <si>
    <t>Ziel / Nutzen</t>
  </si>
  <si>
    <t>Austausch fördern und konkrete nächste Schritte vereinbaren</t>
  </si>
  <si>
    <t>Budgetrahmen</t>
  </si>
  <si>
    <t>Version</t>
  </si>
  <si>
    <t>21.07.2026</t>
  </si>
  <si>
    <t>TAGE BIS EVENT</t>
  </si>
  <si>
    <t>ERLEDIGT</t>
  </si>
  <si>
    <t>ÜBERFÄLLIG</t>
  </si>
  <si>
    <t>BUDGET GENUTZT</t>
  </si>
  <si>
    <t>TEILNEHMERZIEL</t>
  </si>
  <si>
    <t>MASTER-CHECKLISTE</t>
  </si>
  <si>
    <t>8-WOCHEN-ZEITACHSE</t>
  </si>
  <si>
    <t>Eingabezellen sind hell hinterlegt. Status, Priorität und Bereich lassen sich per Dropdown wählen.</t>
  </si>
  <si>
    <t>Wochen werden automatisch rückwärts vom Veranstaltungstermin berechnet.</t>
  </si>
  <si>
    <t>ID</t>
  </si>
  <si>
    <t>Bereich</t>
  </si>
  <si>
    <t>Aufgabe</t>
  </si>
  <si>
    <t>Verantwortlich</t>
  </si>
  <si>
    <t>Priorität</t>
  </si>
  <si>
    <t>Start</t>
  </si>
  <si>
    <t>Fällig</t>
  </si>
  <si>
    <t>Status</t>
  </si>
  <si>
    <t>Fortschritt</t>
  </si>
  <si>
    <t>Terminlage</t>
  </si>
  <si>
    <t>Nächster Schritt</t>
  </si>
  <si>
    <t>AP-001</t>
  </si>
  <si>
    <t>Konzept &amp; Ziele</t>
  </si>
  <si>
    <t>Veranstaltungsziel und Erfolgskriterien festlegen</t>
  </si>
  <si>
    <t>Hoch</t>
  </si>
  <si>
    <t>Erledigt</t>
  </si>
  <si>
    <t>Zielbild im Projektteam bestätigen</t>
  </si>
  <si>
    <t>AP-002</t>
  </si>
  <si>
    <t>Budget &amp; Freigaben</t>
  </si>
  <si>
    <t>Budgetrahmen abstimmen und freigeben</t>
  </si>
  <si>
    <t>Jonas Kern</t>
  </si>
  <si>
    <t>In Arbeit</t>
  </si>
  <si>
    <t>Freigabe der Reserve dokumentieren</t>
  </si>
  <si>
    <t>AP-003</t>
  </si>
  <si>
    <t>Location &amp; Logistik</t>
  </si>
  <si>
    <t>Location auswählen und verbindlich reservieren</t>
  </si>
  <si>
    <t>Mara Vogt</t>
  </si>
  <si>
    <t>Vertrag und Stornofrist ablegen</t>
  </si>
  <si>
    <t>AP-004</t>
  </si>
  <si>
    <t>Sicherheit</t>
  </si>
  <si>
    <t>Genehmigungs-, Versicherungs- und Sicherheitsbedarf prüfen</t>
  </si>
  <si>
    <t>David Stein</t>
  </si>
  <si>
    <t>Rückmeldung der Location einholen</t>
  </si>
  <si>
    <t>AP-005</t>
  </si>
  <si>
    <t>Dienstleisterangebote vergleichen und Auswahl festhalten</t>
  </si>
  <si>
    <t>Mittel</t>
  </si>
  <si>
    <t>Vergleichsmatrix finalisieren</t>
  </si>
  <si>
    <t>AP-006</t>
  </si>
  <si>
    <t>Programm</t>
  </si>
  <si>
    <t>Programmstruktur und Zeitblöcke abstimmen</t>
  </si>
  <si>
    <t>Offen</t>
  </si>
  <si>
    <t>Verfügbarkeiten der Beteiligten prüfen</t>
  </si>
  <si>
    <t>AP-007</t>
  </si>
  <si>
    <t>Kommunikation</t>
  </si>
  <si>
    <t>Einladungs- und Kommunikationsplan erstellen</t>
  </si>
  <si>
    <t>Nina Brandt</t>
  </si>
  <si>
    <t>Versandtermine und Freigaben festlegen</t>
  </si>
  <si>
    <t>AP-008</t>
  </si>
  <si>
    <t>Teilnehmende</t>
  </si>
  <si>
    <t>Anmeldeprozess und Teilnehmerkommunikation testen</t>
  </si>
  <si>
    <t>Testanmeldung durchführen</t>
  </si>
  <si>
    <t>AP-009</t>
  </si>
  <si>
    <t>Technik</t>
  </si>
  <si>
    <t>Technik-, Raum- und Aufbauplan finalisieren</t>
  </si>
  <si>
    <t>Felix Roth</t>
  </si>
  <si>
    <t>Technikbedarf mit Location abgleichen</t>
  </si>
  <si>
    <t>AP-010</t>
  </si>
  <si>
    <t>Cateringbedarf und Sonderwünsche bestätigen</t>
  </si>
  <si>
    <t>Teilnehmerzahlen aktualisieren</t>
  </si>
  <si>
    <t>AP-011</t>
  </si>
  <si>
    <t>Personal</t>
  </si>
  <si>
    <t>Einsatzplan und Vertretungen festlegen</t>
  </si>
  <si>
    <t>Rollen am Veranstaltungstag zuweisen</t>
  </si>
  <si>
    <t>AP-012</t>
  </si>
  <si>
    <t>Sicherheits- und Notfallbriefing vorbereiten</t>
  </si>
  <si>
    <t>Notfallkontakte vervollständigen</t>
  </si>
  <si>
    <t>AP-013</t>
  </si>
  <si>
    <t>Finalen Ablaufplan an alle Beteiligten versenden</t>
  </si>
  <si>
    <t>Letzte Änderungen konsolidieren</t>
  </si>
  <si>
    <t>AP-014</t>
  </si>
  <si>
    <t>Nachbereitung</t>
  </si>
  <si>
    <t>Feedback, Abrechnung und Nachbereitung terminieren</t>
  </si>
  <si>
    <t>Niedrig</t>
  </si>
  <si>
    <t>Feedbackbogen und Abschlussmeeting planen</t>
  </si>
  <si>
    <t>BUDGET, ABLAUF &amp; KONTAKTE</t>
  </si>
  <si>
    <t>BUDGETRAHMEN</t>
  </si>
  <si>
    <t>GEPLANTE KOSTEN</t>
  </si>
  <si>
    <t>IST-KOSTEN</t>
  </si>
  <si>
    <t>RESTBUDGET</t>
  </si>
  <si>
    <t>BUDGETAUSLASTUNG</t>
  </si>
  <si>
    <t>BEZAHLTE POSITIONEN</t>
  </si>
  <si>
    <t>BUDGETPLANUNG</t>
  </si>
  <si>
    <t>Planwerte und Ist-Kosten brutto erfassen. Die Abweichung wird automatisch berechnet.</t>
  </si>
  <si>
    <t>Nr.</t>
  </si>
  <si>
    <t>Kategorie</t>
  </si>
  <si>
    <t>Kostenposition</t>
  </si>
  <si>
    <t>Anbieter</t>
  </si>
  <si>
    <t>Plan brutto</t>
  </si>
  <si>
    <t>Ist brutto</t>
  </si>
  <si>
    <t>Abweichung</t>
  </si>
  <si>
    <t>Fällig am</t>
  </si>
  <si>
    <t>Zahlungsstatus</t>
  </si>
  <si>
    <t>Beleg / Notiz</t>
  </si>
  <si>
    <t>B-001</t>
  </si>
  <si>
    <t>Location</t>
  </si>
  <si>
    <t>Raummiete und Grundausstattung</t>
  </si>
  <si>
    <t>Nordraum Services</t>
  </si>
  <si>
    <t>Bezahlt</t>
  </si>
  <si>
    <t>Vertrag EV-2608</t>
  </si>
  <si>
    <t>B-002</t>
  </si>
  <si>
    <t>Ton, Projektion und technischer Support</t>
  </si>
  <si>
    <t>Signalwerk</t>
  </si>
  <si>
    <t>Beauftragt</t>
  </si>
  <si>
    <t>Aufbau ab 07:30 Uhr</t>
  </si>
  <si>
    <t>B-003</t>
  </si>
  <si>
    <t>Catering</t>
  </si>
  <si>
    <t>Speisen und Getränke</t>
  </si>
  <si>
    <t>Tischzeit Catering</t>
  </si>
  <si>
    <t>Abrechnung nach Teilnehmerzahl</t>
  </si>
  <si>
    <t>B-004</t>
  </si>
  <si>
    <t>Einladung, Druck und Beschilderung</t>
  </si>
  <si>
    <t>Atelier Linie</t>
  </si>
  <si>
    <t>Druckfreigabe dokumentiert</t>
  </si>
  <si>
    <t>B-005</t>
  </si>
  <si>
    <t>Honorare und Moderation</t>
  </si>
  <si>
    <t>Extern</t>
  </si>
  <si>
    <t>Teilbezahlt</t>
  </si>
  <si>
    <t>Rest nach Veranstaltung</t>
  </si>
  <si>
    <t>B-006</t>
  </si>
  <si>
    <t>Zusätzliche Betreuung und Registrierung</t>
  </si>
  <si>
    <t>Teamservice</t>
  </si>
  <si>
    <t>Sechs Einsatzkräfte</t>
  </si>
  <si>
    <t>B-007</t>
  </si>
  <si>
    <t>Erste Hilfe, Security und Versicherung</t>
  </si>
  <si>
    <t>Sicherpunkt</t>
  </si>
  <si>
    <t>Angebot in Prüfung</t>
  </si>
  <si>
    <t>B-008</t>
  </si>
  <si>
    <t>Logistik</t>
  </si>
  <si>
    <t>Transport, Lagerung und Verbrauchsmaterial</t>
  </si>
  <si>
    <t>Mobil &amp; Mehr</t>
  </si>
  <si>
    <t>Rest nach Rückgabe</t>
  </si>
  <si>
    <t>KOSTEN NACH KATEGORIE</t>
  </si>
  <si>
    <t>B-009</t>
  </si>
  <si>
    <t>Reserve</t>
  </si>
  <si>
    <t>Unvorhergesehene Ausgaben</t>
  </si>
  <si>
    <t>Intern</t>
  </si>
  <si>
    <t>Nicht fest verplant</t>
  </si>
  <si>
    <t>Plan</t>
  </si>
  <si>
    <t>Ist</t>
  </si>
  <si>
    <t>ABLAUF AM VERANSTALTUNGSTAG</t>
  </si>
  <si>
    <t>Start und Ende eingeben; die Dauer wird automatisch berechnet. Pufferzeiten helfen bei realistischen Übergängen.</t>
  </si>
  <si>
    <t>Dauer</t>
  </si>
  <si>
    <t>Programmpunkt</t>
  </si>
  <si>
    <t>Ressourcen</t>
  </si>
  <si>
    <t>Puffer (Min.)</t>
  </si>
  <si>
    <t>Hinweise</t>
  </si>
  <si>
    <t>WICHTIGE KONTAKTE</t>
  </si>
  <si>
    <t>Aufbau und Technikcheck</t>
  </si>
  <si>
    <t>Hauptbereich</t>
  </si>
  <si>
    <t>Technikplan, Checkliste</t>
  </si>
  <si>
    <t>Bestätigt</t>
  </si>
  <si>
    <t>Abnahme gemeinsam mit Location</t>
  </si>
  <si>
    <t>Rolle</t>
  </si>
  <si>
    <t>Ansprechpartner</t>
  </si>
  <si>
    <t>Organisation</t>
  </si>
  <si>
    <t>Telefon</t>
  </si>
  <si>
    <t>E-Mail</t>
  </si>
  <si>
    <t>Erreichbar ab</t>
  </si>
  <si>
    <t>Notfall</t>
  </si>
  <si>
    <t>Notiz</t>
  </si>
  <si>
    <t>Teambriefing</t>
  </si>
  <si>
    <t>Backoffice</t>
  </si>
  <si>
    <t>Einsatzplan, Kontakte</t>
  </si>
  <si>
    <t>Geplant</t>
  </si>
  <si>
    <t>Vertretungen kurz bestätigen</t>
  </si>
  <si>
    <t>Organisationsteam</t>
  </si>
  <si>
    <t>+49 441 555 010</t>
  </si>
  <si>
    <t>lea.sommer@beispiel.de</t>
  </si>
  <si>
    <t>07:30</t>
  </si>
  <si>
    <t>Ja</t>
  </si>
  <si>
    <t>Gesamtkoordination</t>
  </si>
  <si>
    <t>Einlass und Registrierung</t>
  </si>
  <si>
    <t>Eingang</t>
  </si>
  <si>
    <t>Namenslisten, Beschilderung</t>
  </si>
  <si>
    <t>Sonderfälle separat erfassen</t>
  </si>
  <si>
    <t>Milan Berger</t>
  </si>
  <si>
    <t>+49 441 555 120</t>
  </si>
  <si>
    <t>m.berger@beispiel.de</t>
  </si>
  <si>
    <t>07:00</t>
  </si>
  <si>
    <t>Zugang, Haustechnik</t>
  </si>
  <si>
    <t>Begrüßung und Orientierung</t>
  </si>
  <si>
    <t>Mikrofon, Präsentation</t>
  </si>
  <si>
    <t>Hinweis auf Tagesstruktur</t>
  </si>
  <si>
    <t>+49 441 555 230</t>
  </si>
  <si>
    <t>f.roth@beispiel.de</t>
  </si>
  <si>
    <t>Ton und Projektion</t>
  </si>
  <si>
    <t>Programmpunkt 1</t>
  </si>
  <si>
    <t>Programmteam</t>
  </si>
  <si>
    <t>Präsentation, Moderation</t>
  </si>
  <si>
    <t>Zeitzeichen nach 60 Minuten</t>
  </si>
  <si>
    <t>+49 441 555 340</t>
  </si>
  <si>
    <t>m.vogt@beispiel.de</t>
  </si>
  <si>
    <t>08:30</t>
  </si>
  <si>
    <t>Nein</t>
  </si>
  <si>
    <t>Sonderkost, Nachlieferung</t>
  </si>
  <si>
    <t>Pause</t>
  </si>
  <si>
    <t>Foyer</t>
  </si>
  <si>
    <t>Catering, Beschilderung</t>
  </si>
  <si>
    <t>Auffüllen kontrollieren</t>
  </si>
  <si>
    <t>+49 441 555 450</t>
  </si>
  <si>
    <t>d.stein@beispiel.de</t>
  </si>
  <si>
    <t>08:00</t>
  </si>
  <si>
    <t>Erste Hilfe und Notfallablauf</t>
  </si>
  <si>
    <t>Programmpunkt 2</t>
  </si>
  <si>
    <t>Arbeitsbereiche</t>
  </si>
  <si>
    <t>Materialsets, Timer</t>
  </si>
  <si>
    <t>Ergebnisse sichtbar sichern</t>
  </si>
  <si>
    <t>+49 441 555 560</t>
  </si>
  <si>
    <t>n.brandt@beispiel.de</t>
  </si>
  <si>
    <t>Teilnehmende und Feedback</t>
  </si>
  <si>
    <t>Mittagspause</t>
  </si>
  <si>
    <t>Gastronomiebereich</t>
  </si>
  <si>
    <t>Catering, Sonderkost</t>
  </si>
  <si>
    <t>Teilnehmerfluss beobachten</t>
  </si>
  <si>
    <t>Programmpunkt 3</t>
  </si>
  <si>
    <t>Moderationsmaterial</t>
  </si>
  <si>
    <t>Zwischenergebnisse einsammeln</t>
  </si>
  <si>
    <t>Getränke, Snack</t>
  </si>
  <si>
    <t>Zeitansage fünf Minuten vorher</t>
  </si>
  <si>
    <t>Abschlussblock</t>
  </si>
  <si>
    <t>Präsentation, Mikrofon</t>
  </si>
  <si>
    <t>Nächste Schritte verbindlich festhalten</t>
  </si>
  <si>
    <t>Feedback und Verabschiedung</t>
  </si>
  <si>
    <t>QR-Code, Feedbackkarten</t>
  </si>
  <si>
    <t>Rücklaufquote dokumentieren</t>
  </si>
  <si>
    <t>Abbau und Übergabe</t>
  </si>
  <si>
    <t>Gesamtfläche</t>
  </si>
  <si>
    <t>Übergabeprotokoll</t>
  </si>
  <si>
    <t>Schäden und Restmaterial dokumentieren</t>
  </si>
  <si>
    <t>VERANSTALTUNGSPLANUNG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</si>
</sst>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hh:mm"/>
    <numFmt numFmtId="166" formatCode="#,##0.00\ [$€-407]"/>
    <numFmt numFmtId="167" formatCode="dd\.mm\."/>
    <numFmt numFmtId="168" formatCode="#,##0\ [$€-407]"/>
    <numFmt numFmtId="169" formatCode="[h]:mm"/>
  </numFmts>
  <fonts count="15" x14ac:knownFonts="1">
    <font>
      <sz val="11"/>
      <name val="Carlito"/>
    </font>
    <font>
      <sz val="10"/>
      <color rgb="FF25313C"/>
      <name val="Calibri"/>
    </font>
    <font>
      <b/>
      <sz val="19"/>
      <color rgb="FFFFFFFF"/>
      <name val="Calibri"/>
    </font>
    <font>
      <b/>
      <sz val="9"/>
      <color rgb="FF547A82"/>
      <name val="Calibri"/>
    </font>
    <font>
      <b/>
      <sz val="10"/>
      <color rgb="FF25313C"/>
      <name val="Calibri"/>
    </font>
    <font>
      <b/>
      <sz val="20"/>
      <color rgb="FF23364D"/>
      <name val="Calibri"/>
    </font>
    <font>
      <b/>
      <sz val="11"/>
      <color rgb="FFFFFFFF"/>
      <name val="Calibri"/>
    </font>
    <font>
      <i/>
      <sz val="9"/>
      <color rgb="FF25313C"/>
      <name val="Calibri"/>
    </font>
    <font>
      <b/>
      <sz val="9"/>
      <color rgb="FFFFFFFF"/>
      <name val="Calibri"/>
    </font>
    <font>
      <sz val="9"/>
      <color rgb="FF25313C"/>
      <name val="Calibri"/>
    </font>
    <font>
      <b/>
      <sz val="18"/>
      <color rgb="FF23364D"/>
      <name val="Calibri"/>
    </font>
    <font>
      <b/>
      <sz val="10"/>
      <color rgb="FFFFFFFF"/>
      <name val="Calibri"/>
    </font>
    <font>
      <b/>
      <sz val="8"/>
      <color rgb="FFFFFFFF"/>
      <name val="Calibri"/>
    </font>
    <font>
      <sz val="8"/>
      <color rgb="FF25313C"/>
      <name val="Calibri"/>
    </font>
    <font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23364D"/>
      </patternFill>
    </fill>
    <fill>
      <patternFill patternType="solid">
        <fgColor rgb="FFC58A5B"/>
      </patternFill>
    </fill>
    <fill>
      <patternFill patternType="solid">
        <fgColor rgb="FFF4F6F8"/>
      </patternFill>
    </fill>
    <fill>
      <patternFill patternType="solid">
        <fgColor rgb="FFFFFFFF"/>
      </patternFill>
    </fill>
    <fill>
      <patternFill patternType="solid">
        <fgColor rgb="FFF7F1E8"/>
      </patternFill>
    </fill>
    <fill>
      <patternFill patternType="solid">
        <fgColor rgb="FF547A82"/>
      </patternFill>
    </fill>
    <fill>
      <patternFill patternType="solid">
        <fgColor rgb="FFEAF0F3"/>
      </patternFill>
    </fill>
    <fill>
      <patternFill patternType="solid">
        <fgColor rgb="FFD6A96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1" fillId="0" borderId="0" xfId="1" applyFont="1" applyAlignment="1">
      <alignment vertical="center"/>
    </xf>
    <xf numFmtId="0" fontId="1" fillId="3" borderId="0" xfId="1" applyFont="1" applyFill="1" applyAlignment="1">
      <alignment vertical="center"/>
    </xf>
    <xf numFmtId="0" fontId="3" fillId="4" borderId="0" xfId="1" applyFont="1" applyFill="1" applyAlignment="1">
      <alignment horizontal="left" vertical="center"/>
    </xf>
    <xf numFmtId="0" fontId="3" fillId="4" borderId="1" xfId="1" applyFont="1" applyFill="1" applyBorder="1" applyAlignment="1">
      <alignment horizontal="left" vertical="center"/>
    </xf>
    <xf numFmtId="0" fontId="1" fillId="5" borderId="0" xfId="1" applyFont="1" applyFill="1" applyAlignment="1">
      <alignment vertical="center"/>
    </xf>
    <xf numFmtId="0" fontId="1" fillId="5" borderId="6" xfId="1" applyFont="1" applyFill="1" applyBorder="1" applyAlignment="1">
      <alignment vertical="center"/>
    </xf>
    <xf numFmtId="0" fontId="1" fillId="5" borderId="1" xfId="1" applyFont="1" applyFill="1" applyBorder="1" applyAlignment="1">
      <alignment vertical="center"/>
    </xf>
    <xf numFmtId="0" fontId="1" fillId="5" borderId="8" xfId="1" applyFont="1" applyFill="1" applyBorder="1" applyAlignment="1">
      <alignment vertical="center"/>
    </xf>
    <xf numFmtId="0" fontId="8" fillId="2" borderId="0" xfId="1" applyFont="1" applyFill="1" applyAlignment="1">
      <alignment horizontal="center" vertical="center" wrapText="1"/>
    </xf>
    <xf numFmtId="167" fontId="8" fillId="2" borderId="0" xfId="1" applyNumberFormat="1" applyFont="1" applyFill="1" applyAlignment="1">
      <alignment horizontal="center" vertical="center"/>
    </xf>
    <xf numFmtId="167" fontId="8" fillId="2" borderId="9" xfId="1" applyNumberFormat="1" applyFont="1" applyFill="1" applyBorder="1" applyAlignment="1">
      <alignment horizontal="center" vertical="center"/>
    </xf>
    <xf numFmtId="0" fontId="9" fillId="5" borderId="0" xfId="1" applyFont="1" applyFill="1" applyAlignment="1">
      <alignment vertical="center"/>
    </xf>
    <xf numFmtId="0" fontId="9" fillId="5" borderId="1" xfId="1" applyFont="1" applyFill="1" applyBorder="1" applyAlignment="1">
      <alignment vertical="center"/>
    </xf>
    <xf numFmtId="0" fontId="9" fillId="4" borderId="0" xfId="1" applyFont="1" applyFill="1" applyAlignment="1">
      <alignment vertical="center"/>
    </xf>
    <xf numFmtId="0" fontId="9" fillId="4" borderId="1" xfId="1" applyFont="1" applyFill="1" applyBorder="1" applyAlignment="1">
      <alignment vertical="center"/>
    </xf>
    <xf numFmtId="0" fontId="9" fillId="4" borderId="0" xfId="1" applyFont="1" applyFill="1" applyAlignment="1">
      <alignment vertical="center" wrapText="1"/>
    </xf>
    <xf numFmtId="0" fontId="9" fillId="4" borderId="1" xfId="1" applyFont="1" applyFill="1" applyBorder="1" applyAlignment="1">
      <alignment vertical="center" wrapText="1"/>
    </xf>
    <xf numFmtId="0" fontId="9" fillId="5" borderId="0" xfId="1" applyFont="1" applyFill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164" fontId="9" fillId="4" borderId="0" xfId="1" applyNumberFormat="1" applyFont="1" applyFill="1" applyAlignment="1">
      <alignment horizontal="center" vertical="center"/>
    </xf>
    <xf numFmtId="9" fontId="9" fillId="5" borderId="0" xfId="1" applyNumberFormat="1" applyFont="1" applyFill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164" fontId="9" fillId="4" borderId="1" xfId="1" applyNumberFormat="1" applyFont="1" applyFill="1" applyBorder="1" applyAlignment="1">
      <alignment horizontal="center" vertical="center"/>
    </xf>
    <xf numFmtId="9" fontId="9" fillId="5" borderId="1" xfId="1" applyNumberFormat="1" applyFont="1" applyFill="1" applyBorder="1" applyAlignment="1">
      <alignment horizontal="center" vertical="center"/>
    </xf>
    <xf numFmtId="0" fontId="9" fillId="5" borderId="0" xfId="1" applyFont="1" applyFill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1" fillId="9" borderId="0" xfId="1" applyFont="1" applyFill="1" applyAlignment="1">
      <alignment vertical="center"/>
    </xf>
    <xf numFmtId="166" fontId="9" fillId="4" borderId="0" xfId="1" applyNumberFormat="1" applyFont="1" applyFill="1" applyAlignment="1">
      <alignment horizontal="center" vertical="center"/>
    </xf>
    <xf numFmtId="166" fontId="9" fillId="5" borderId="0" xfId="1" applyNumberFormat="1" applyFont="1" applyFill="1" applyAlignment="1">
      <alignment horizontal="center" vertical="center"/>
    </xf>
    <xf numFmtId="166" fontId="9" fillId="4" borderId="1" xfId="1" applyNumberFormat="1" applyFont="1" applyFill="1" applyBorder="1" applyAlignment="1">
      <alignment horizontal="center" vertical="center"/>
    </xf>
    <xf numFmtId="166" fontId="9" fillId="5" borderId="1" xfId="1" applyNumberFormat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168" fontId="9" fillId="5" borderId="0" xfId="1" applyNumberFormat="1" applyFont="1" applyFill="1" applyAlignment="1">
      <alignment vertical="center"/>
    </xf>
    <xf numFmtId="168" fontId="9" fillId="5" borderId="1" xfId="1" applyNumberFormat="1" applyFont="1" applyFill="1" applyBorder="1" applyAlignment="1">
      <alignment vertical="center"/>
    </xf>
    <xf numFmtId="165" fontId="9" fillId="5" borderId="0" xfId="1" applyNumberFormat="1" applyFont="1" applyFill="1" applyAlignment="1">
      <alignment horizontal="center" vertical="center"/>
    </xf>
    <xf numFmtId="169" fontId="9" fillId="5" borderId="0" xfId="1" applyNumberFormat="1" applyFont="1" applyFill="1" applyAlignment="1">
      <alignment horizontal="center" vertical="center"/>
    </xf>
    <xf numFmtId="165" fontId="9" fillId="5" borderId="1" xfId="1" applyNumberFormat="1" applyFont="1" applyFill="1" applyBorder="1" applyAlignment="1">
      <alignment horizontal="center" vertical="center"/>
    </xf>
    <xf numFmtId="169" fontId="9" fillId="5" borderId="1" xfId="1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13" fillId="5" borderId="0" xfId="1" applyFont="1" applyFill="1" applyAlignment="1">
      <alignment vertical="center" wrapText="1"/>
    </xf>
    <xf numFmtId="0" fontId="13" fillId="5" borderId="1" xfId="1" applyFont="1" applyFill="1" applyBorder="1" applyAlignment="1">
      <alignment vertical="center" wrapText="1"/>
    </xf>
    <xf numFmtId="0" fontId="7" fillId="8" borderId="0" xfId="1" applyFont="1" applyFill="1" applyAlignment="1">
      <alignment vertical="center" wrapText="1"/>
    </xf>
    <xf numFmtId="0" fontId="7" fillId="6" borderId="0" xfId="1" applyFont="1" applyFill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vertical="center"/>
    </xf>
    <xf numFmtId="0" fontId="1" fillId="6" borderId="4" xfId="1" applyFont="1" applyFill="1" applyBorder="1" applyAlignment="1">
      <alignment vertical="center"/>
    </xf>
    <xf numFmtId="9" fontId="5" fillId="6" borderId="5" xfId="1" applyNumberFormat="1" applyFont="1" applyFill="1" applyBorder="1" applyAlignment="1">
      <alignment horizontal="center" vertical="center"/>
    </xf>
    <xf numFmtId="0" fontId="1" fillId="6" borderId="0" xfId="1" applyFont="1" applyFill="1" applyAlignment="1">
      <alignment vertical="center"/>
    </xf>
    <xf numFmtId="0" fontId="1" fillId="6" borderId="6" xfId="1" applyFont="1" applyFill="1" applyBorder="1" applyAlignment="1">
      <alignment vertical="center"/>
    </xf>
    <xf numFmtId="0" fontId="1" fillId="6" borderId="7" xfId="1" applyFont="1" applyFill="1" applyBorder="1" applyAlignment="1">
      <alignment vertical="center"/>
    </xf>
    <xf numFmtId="0" fontId="1" fillId="6" borderId="1" xfId="1" applyFont="1" applyFill="1" applyBorder="1" applyAlignment="1">
      <alignment vertical="center"/>
    </xf>
    <xf numFmtId="0" fontId="1" fillId="6" borderId="8" xfId="1" applyFont="1" applyFill="1" applyBorder="1" applyAlignment="1">
      <alignment vertical="center"/>
    </xf>
    <xf numFmtId="0" fontId="3" fillId="5" borderId="2" xfId="1" applyFont="1" applyFill="1" applyBorder="1" applyAlignment="1">
      <alignment horizontal="center" vertical="center"/>
    </xf>
    <xf numFmtId="0" fontId="1" fillId="5" borderId="3" xfId="1" applyFont="1" applyFill="1" applyBorder="1" applyAlignment="1">
      <alignment vertical="center"/>
    </xf>
    <xf numFmtId="0" fontId="1" fillId="5" borderId="4" xfId="1" applyFont="1" applyFill="1" applyBorder="1" applyAlignment="1">
      <alignment vertical="center"/>
    </xf>
    <xf numFmtId="1" fontId="5" fillId="5" borderId="5" xfId="1" applyNumberFormat="1" applyFont="1" applyFill="1" applyBorder="1" applyAlignment="1">
      <alignment horizontal="center" vertical="center"/>
    </xf>
    <xf numFmtId="0" fontId="1" fillId="5" borderId="0" xfId="1" applyFont="1" applyFill="1" applyAlignment="1">
      <alignment vertical="center"/>
    </xf>
    <xf numFmtId="0" fontId="1" fillId="5" borderId="6" xfId="1" applyFont="1" applyFill="1" applyBorder="1" applyAlignment="1">
      <alignment vertical="center"/>
    </xf>
    <xf numFmtId="0" fontId="1" fillId="5" borderId="7" xfId="1" applyFont="1" applyFill="1" applyBorder="1" applyAlignment="1">
      <alignment vertical="center"/>
    </xf>
    <xf numFmtId="0" fontId="1" fillId="5" borderId="1" xfId="1" applyFont="1" applyFill="1" applyBorder="1" applyAlignment="1">
      <alignment vertical="center"/>
    </xf>
    <xf numFmtId="0" fontId="1" fillId="5" borderId="8" xfId="1" applyFont="1" applyFill="1" applyBorder="1" applyAlignment="1">
      <alignment vertical="center"/>
    </xf>
    <xf numFmtId="0" fontId="6" fillId="7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center"/>
    </xf>
    <xf numFmtId="164" fontId="4" fillId="4" borderId="0" xfId="1" applyNumberFormat="1" applyFont="1" applyFill="1" applyAlignment="1">
      <alignment horizontal="left" vertical="center" wrapText="1"/>
    </xf>
    <xf numFmtId="0" fontId="4" fillId="4" borderId="0" xfId="1" applyFont="1" applyFill="1" applyAlignment="1">
      <alignment horizontal="left" vertical="center" wrapText="1"/>
    </xf>
    <xf numFmtId="165" fontId="4" fillId="4" borderId="0" xfId="1" applyNumberFormat="1" applyFont="1" applyFill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166" fontId="4" fillId="4" borderId="1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6" fillId="3" borderId="0" xfId="1" applyFont="1" applyFill="1" applyAlignment="1">
      <alignment vertical="center"/>
    </xf>
    <xf numFmtId="0" fontId="6" fillId="7" borderId="0" xfId="1" applyFont="1" applyFill="1" applyAlignment="1">
      <alignment vertical="center"/>
    </xf>
    <xf numFmtId="0" fontId="7" fillId="8" borderId="0" xfId="1" applyFont="1" applyFill="1" applyAlignment="1">
      <alignment vertical="center"/>
    </xf>
    <xf numFmtId="0" fontId="11" fillId="3" borderId="0" xfId="1" applyFont="1" applyFill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0" fontId="1" fillId="5" borderId="11" xfId="1" applyFont="1" applyFill="1" applyBorder="1" applyAlignment="1">
      <alignment vertical="center"/>
    </xf>
    <xf numFmtId="0" fontId="1" fillId="5" borderId="12" xfId="1" applyFont="1" applyFill="1" applyBorder="1" applyAlignment="1">
      <alignment vertical="center"/>
    </xf>
    <xf numFmtId="166" fontId="10" fillId="5" borderId="5" xfId="1" applyNumberFormat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vertical="center"/>
    </xf>
    <xf numFmtId="0" fontId="3" fillId="6" borderId="10" xfId="1" applyFont="1" applyFill="1" applyBorder="1" applyAlignment="1">
      <alignment horizontal="center" vertical="center"/>
    </xf>
    <xf numFmtId="0" fontId="1" fillId="6" borderId="11" xfId="1" applyFont="1" applyFill="1" applyBorder="1" applyAlignment="1">
      <alignment vertical="center"/>
    </xf>
    <xf numFmtId="0" fontId="1" fillId="6" borderId="12" xfId="1" applyFont="1" applyFill="1" applyBorder="1" applyAlignment="1">
      <alignment vertical="center"/>
    </xf>
    <xf numFmtId="166" fontId="10" fillId="6" borderId="5" xfId="1" applyNumberFormat="1" applyFont="1" applyFill="1" applyBorder="1" applyAlignment="1">
      <alignment horizontal="center" vertical="center"/>
    </xf>
    <xf numFmtId="0" fontId="1" fillId="6" borderId="5" xfId="1" applyFont="1" applyFill="1" applyBorder="1" applyAlignment="1">
      <alignment vertical="center"/>
    </xf>
    <xf numFmtId="9" fontId="10" fillId="5" borderId="5" xfId="1" applyNumberFormat="1" applyFont="1" applyFill="1" applyBorder="1" applyAlignment="1">
      <alignment horizontal="center" vertical="center"/>
    </xf>
    <xf numFmtId="9" fontId="10" fillId="6" borderId="5" xfId="1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27">
    <dxf>
      <font>
        <color rgb="FF4F7D6A"/>
      </font>
      <fill>
        <patternFill patternType="solid">
          <bgColor rgb="FFDCEBE4"/>
        </patternFill>
      </fill>
    </dxf>
    <dxf>
      <font>
        <b/>
        <color rgb="FFB65A5A"/>
      </font>
      <fill>
        <patternFill patternType="solid">
          <bgColor rgb="FFF4DEDE"/>
        </patternFill>
      </fill>
    </dxf>
    <dxf>
      <font>
        <i/>
        <color rgb="FF7F8A93"/>
      </font>
      <fill>
        <patternFill patternType="solid">
          <bgColor rgb="FFF4F6F8"/>
        </patternFill>
      </fill>
    </dxf>
    <dxf>
      <font>
        <b/>
        <color rgb="FF547A82"/>
      </font>
      <fill>
        <patternFill patternType="solid">
          <bgColor rgb="FFDDE9F0"/>
        </patternFill>
      </fill>
    </dxf>
    <dxf>
      <font>
        <color rgb="FFB65A5A"/>
      </font>
      <fill>
        <patternFill patternType="solid">
          <bgColor rgb="FFF4DEDE"/>
        </patternFill>
      </fill>
    </dxf>
    <dxf>
      <font>
        <b/>
        <color rgb="FFB9853E"/>
      </font>
      <fill>
        <patternFill patternType="solid">
          <bgColor rgb="FFF5E7CF"/>
        </patternFill>
      </fill>
    </dxf>
    <dxf>
      <font>
        <b/>
        <color rgb="FF4F7D6A"/>
      </font>
      <fill>
        <patternFill patternType="solid">
          <bgColor rgb="FFDCEBE4"/>
        </patternFill>
      </fill>
    </dxf>
    <dxf>
      <font>
        <i/>
        <color rgb="FF7F8A93"/>
      </font>
      <fill>
        <patternFill patternType="solid">
          <bgColor rgb="FFF4F6F8"/>
        </patternFill>
      </fill>
    </dxf>
    <dxf>
      <font>
        <b/>
        <color rgb="FFB9853E"/>
      </font>
      <fill>
        <patternFill patternType="solid">
          <bgColor rgb="FFF5E7CF"/>
        </patternFill>
      </fill>
    </dxf>
    <dxf>
      <font>
        <b/>
        <color rgb="FF547A82"/>
      </font>
      <fill>
        <patternFill patternType="solid">
          <bgColor rgb="FFDDE9F0"/>
        </patternFill>
      </fill>
    </dxf>
    <dxf>
      <font>
        <b/>
        <color rgb="FF4F7D6A"/>
      </font>
      <fill>
        <patternFill patternType="solid">
          <bgColor rgb="FFDCEBE4"/>
        </patternFill>
      </fill>
    </dxf>
    <dxf>
      <font>
        <color rgb="FF4F7D6A"/>
      </font>
      <fill>
        <patternFill patternType="solid">
          <bgColor rgb="FFDCEBE4"/>
        </patternFill>
      </fill>
    </dxf>
    <dxf>
      <font>
        <b/>
        <color rgb="FFB65A5A"/>
      </font>
      <fill>
        <patternFill patternType="solid">
          <bgColor rgb="FFF4DEDE"/>
        </patternFill>
      </fill>
    </dxf>
    <dxf>
      <fill>
        <patternFill patternType="solid">
          <bgColor rgb="FF547A82"/>
        </patternFill>
      </fill>
    </dxf>
    <dxf>
      <fill>
        <patternFill patternType="solid">
          <bgColor rgb="FFB65A5A"/>
        </patternFill>
      </fill>
    </dxf>
    <dxf>
      <fill>
        <patternFill patternType="solid">
          <bgColor rgb="FF4F7D6A"/>
        </patternFill>
      </fill>
    </dxf>
    <dxf>
      <font>
        <b/>
        <color rgb="FF4F7D6A"/>
      </font>
      <fill>
        <patternFill patternType="solid">
          <bgColor rgb="FFDCEBE4"/>
        </patternFill>
      </fill>
    </dxf>
    <dxf>
      <font>
        <color rgb="FF4F7D6A"/>
      </font>
      <fill>
        <patternFill patternType="solid">
          <bgColor rgb="FFDCEBE4"/>
        </patternFill>
      </fill>
    </dxf>
    <dxf>
      <font>
        <b/>
        <color rgb="FFB9853E"/>
      </font>
      <fill>
        <patternFill patternType="solid">
          <bgColor rgb="FFF5E7CF"/>
        </patternFill>
      </fill>
    </dxf>
    <dxf>
      <font>
        <b/>
        <color rgb="FFB65A5A"/>
      </font>
      <fill>
        <patternFill patternType="solid">
          <bgColor rgb="FFF4DEDE"/>
        </patternFill>
      </fill>
    </dxf>
    <dxf>
      <font>
        <color rgb="FF25313C"/>
      </font>
      <fill>
        <patternFill patternType="solid">
          <bgColor rgb="FFF4F6F8"/>
        </patternFill>
      </fill>
    </dxf>
    <dxf>
      <font>
        <b/>
        <color rgb="FFB65A5A"/>
      </font>
      <fill>
        <patternFill patternType="solid">
          <bgColor rgb="FFF4DEDE"/>
        </patternFill>
      </fill>
    </dxf>
    <dxf>
      <font>
        <b/>
        <color rgb="FF547A82"/>
      </font>
      <fill>
        <patternFill patternType="solid">
          <bgColor rgb="FFDDE9F0"/>
        </patternFill>
      </fill>
    </dxf>
    <dxf>
      <font>
        <b/>
        <color rgb="FF4F7D6A"/>
      </font>
      <fill>
        <patternFill patternType="solid">
          <bgColor rgb="FFDCEBE4"/>
        </patternFill>
      </fill>
    </dxf>
    <dxf>
      <font>
        <b/>
        <color rgb="FF4F7D6A"/>
      </font>
      <fill>
        <patternFill patternType="solid">
          <bgColor rgb="FFDCEBE4"/>
        </patternFill>
      </fill>
    </dxf>
    <dxf>
      <font>
        <b/>
        <color rgb="FFB9853E"/>
      </font>
      <fill>
        <patternFill patternType="solid">
          <bgColor rgb="FFF5E7CF"/>
        </patternFill>
      </fill>
    </dxf>
    <dxf>
      <font>
        <b/>
        <color rgb="FFB65A5A"/>
      </font>
      <fill>
        <patternFill patternType="solid">
          <bgColor rgb="FFF4DED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/>
          <a:lstStyle/>
          <a:p>
            <a:r>
              <a:t>Plan- und Ist-Kosten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Plan</c:v>
          </c:tx>
          <c:invertIfNegative val="1"/>
          <c:cat>
            <c:strRef>
              <c:f>'Budget &amp; Ablauf'!$L$22:$L$30</c:f>
              <c:strCache>
                <c:ptCount val="9"/>
                <c:pt idx="0">
                  <c:v>Location</c:v>
                </c:pt>
                <c:pt idx="1">
                  <c:v>Technik</c:v>
                </c:pt>
                <c:pt idx="2">
                  <c:v>Catering</c:v>
                </c:pt>
                <c:pt idx="3">
                  <c:v>Kommunikation</c:v>
                </c:pt>
                <c:pt idx="4">
                  <c:v>Programm</c:v>
                </c:pt>
                <c:pt idx="5">
                  <c:v>Personal</c:v>
                </c:pt>
                <c:pt idx="6">
                  <c:v>Sicherheit</c:v>
                </c:pt>
                <c:pt idx="7">
                  <c:v>Logistik</c:v>
                </c:pt>
                <c:pt idx="8">
                  <c:v>Reserve</c:v>
                </c:pt>
              </c:strCache>
            </c:strRef>
          </c:cat>
          <c:val>
            <c:numRef>
              <c:f>'Budget &amp; Ablauf'!$M$22:$M$30</c:f>
              <c:numCache>
                <c:formatCode>#,##0\ [$€-407]</c:formatCode>
                <c:ptCount val="9"/>
                <c:pt idx="0">
                  <c:v>6500</c:v>
                </c:pt>
                <c:pt idx="1">
                  <c:v>3200</c:v>
                </c:pt>
                <c:pt idx="2">
                  <c:v>4800</c:v>
                </c:pt>
                <c:pt idx="3">
                  <c:v>1200</c:v>
                </c:pt>
                <c:pt idx="4">
                  <c:v>2600</c:v>
                </c:pt>
                <c:pt idx="5">
                  <c:v>1700</c:v>
                </c:pt>
                <c:pt idx="6">
                  <c:v>1300</c:v>
                </c:pt>
                <c:pt idx="7">
                  <c:v>950</c:v>
                </c:pt>
                <c:pt idx="8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F-407C-81F5-2F427D60939E}"/>
            </c:ext>
          </c:extLst>
        </c:ser>
        <c:ser>
          <c:idx val="1"/>
          <c:order val="1"/>
          <c:tx>
            <c:v>Ist</c:v>
          </c:tx>
          <c:invertIfNegative val="1"/>
          <c:cat>
            <c:strRef>
              <c:f>'Budget &amp; Ablauf'!$L$22:$L$30</c:f>
              <c:strCache>
                <c:ptCount val="9"/>
                <c:pt idx="0">
                  <c:v>Location</c:v>
                </c:pt>
                <c:pt idx="1">
                  <c:v>Technik</c:v>
                </c:pt>
                <c:pt idx="2">
                  <c:v>Catering</c:v>
                </c:pt>
                <c:pt idx="3">
                  <c:v>Kommunikation</c:v>
                </c:pt>
                <c:pt idx="4">
                  <c:v>Programm</c:v>
                </c:pt>
                <c:pt idx="5">
                  <c:v>Personal</c:v>
                </c:pt>
                <c:pt idx="6">
                  <c:v>Sicherheit</c:v>
                </c:pt>
                <c:pt idx="7">
                  <c:v>Logistik</c:v>
                </c:pt>
                <c:pt idx="8">
                  <c:v>Reserve</c:v>
                </c:pt>
              </c:strCache>
            </c:strRef>
          </c:cat>
          <c:val>
            <c:numRef>
              <c:f>'Budget &amp; Ablauf'!$N$22:$N$30</c:f>
              <c:numCache>
                <c:formatCode>#,##0\ [$€-407]</c:formatCode>
                <c:ptCount val="9"/>
                <c:pt idx="0">
                  <c:v>6500</c:v>
                </c:pt>
                <c:pt idx="1">
                  <c:v>3000</c:v>
                </c:pt>
                <c:pt idx="2">
                  <c:v>0</c:v>
                </c:pt>
                <c:pt idx="3">
                  <c:v>980</c:v>
                </c:pt>
                <c:pt idx="4">
                  <c:v>1800</c:v>
                </c:pt>
                <c:pt idx="5">
                  <c:v>0</c:v>
                </c:pt>
                <c:pt idx="6">
                  <c:v>0</c:v>
                </c:pt>
                <c:pt idx="7">
                  <c:v>620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7F-407C-81F5-2F427D609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\ [$€-407]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19</xdr:col>
      <xdr:colOff>0</xdr:colOff>
      <xdr:row>19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ungsaufgaben" displayName="Planungsaufgaben" ref="A14:K44">
  <tableColumns count="11">
    <tableColumn id="1" xr3:uid="{00000000-0010-0000-0000-000001000000}" name="ID"/>
    <tableColumn id="2" xr3:uid="{00000000-0010-0000-0000-000002000000}" name="Bereich"/>
    <tableColumn id="3" xr3:uid="{00000000-0010-0000-0000-000003000000}" name="Aufgabe"/>
    <tableColumn id="4" xr3:uid="{00000000-0010-0000-0000-000004000000}" name="Verantwortlich"/>
    <tableColumn id="5" xr3:uid="{00000000-0010-0000-0000-000005000000}" name="Priorität"/>
    <tableColumn id="6" xr3:uid="{00000000-0010-0000-0000-000006000000}" name="Start"/>
    <tableColumn id="7" xr3:uid="{00000000-0010-0000-0000-000007000000}" name="Fällig"/>
    <tableColumn id="8" xr3:uid="{00000000-0010-0000-0000-000008000000}" name="Status"/>
    <tableColumn id="9" xr3:uid="{00000000-0010-0000-0000-000009000000}" name="Fortschritt"/>
    <tableColumn id="10" xr3:uid="{00000000-0010-0000-0000-00000A000000}" name="Terminlage"/>
    <tableColumn id="11" xr3:uid="{00000000-0010-0000-0000-00000B000000}" name="Nächster Schrit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udgetpositionen" displayName="Budgetpositionen" ref="A12:J27">
  <tableColumns count="10">
    <tableColumn id="1" xr3:uid="{00000000-0010-0000-0100-000001000000}" name="Nr."/>
    <tableColumn id="2" xr3:uid="{00000000-0010-0000-0100-000002000000}" name="Kategorie"/>
    <tableColumn id="3" xr3:uid="{00000000-0010-0000-0100-000003000000}" name="Kostenposition"/>
    <tableColumn id="4" xr3:uid="{00000000-0010-0000-0100-000004000000}" name="Anbieter"/>
    <tableColumn id="5" xr3:uid="{00000000-0010-0000-0100-000005000000}" name="Plan brutto"/>
    <tableColumn id="6" xr3:uid="{00000000-0010-0000-0100-000006000000}" name="Ist brutto"/>
    <tableColumn id="7" xr3:uid="{00000000-0010-0000-0100-000007000000}" name="Abweichung"/>
    <tableColumn id="8" xr3:uid="{00000000-0010-0000-0100-000008000000}" name="Fällig am"/>
    <tableColumn id="9" xr3:uid="{00000000-0010-0000-0100-000009000000}" name="Zahlungsstatus"/>
    <tableColumn id="10" xr3:uid="{00000000-0010-0000-0100-00000A000000}" name="Beleg / Notiz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gesablauf" displayName="Tagesablauf" ref="A32:J48">
  <tableColumns count="10">
    <tableColumn id="1" xr3:uid="{00000000-0010-0000-0200-000001000000}" name="Start"/>
    <tableColumn id="2" xr3:uid="{00000000-0010-0000-0200-000002000000}" name="Ende"/>
    <tableColumn id="3" xr3:uid="{00000000-0010-0000-0200-000003000000}" name="Dauer"/>
    <tableColumn id="4" xr3:uid="{00000000-0010-0000-0200-000004000000}" name="Programmpunkt"/>
    <tableColumn id="5" xr3:uid="{00000000-0010-0000-0200-000005000000}" name="Ort"/>
    <tableColumn id="6" xr3:uid="{00000000-0010-0000-0200-000006000000}" name="Verantwortlich"/>
    <tableColumn id="7" xr3:uid="{00000000-0010-0000-0200-000007000000}" name="Ressourcen"/>
    <tableColumn id="8" xr3:uid="{00000000-0010-0000-0200-000008000000}" name="Status"/>
    <tableColumn id="9" xr3:uid="{00000000-0010-0000-0200-000009000000}" name="Puffer (Min.)"/>
    <tableColumn id="10" xr3:uid="{00000000-0010-0000-0200-00000A000000}" name="Hinweis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Kontakte" displayName="Kontakte" ref="L33:S42">
  <tableColumns count="8">
    <tableColumn id="1" xr3:uid="{00000000-0010-0000-0300-000001000000}" name="Rolle"/>
    <tableColumn id="2" xr3:uid="{00000000-0010-0000-0300-000002000000}" name="Ansprechpartner"/>
    <tableColumn id="3" xr3:uid="{00000000-0010-0000-0300-000003000000}" name="Organisation"/>
    <tableColumn id="4" xr3:uid="{00000000-0010-0000-0300-000004000000}" name="Telefon"/>
    <tableColumn id="5" xr3:uid="{00000000-0010-0000-0300-000005000000}" name="E-Mail"/>
    <tableColumn id="6" xr3:uid="{00000000-0010-0000-0300-000006000000}" name="Erreichbar ab"/>
    <tableColumn id="7" xr3:uid="{00000000-0010-0000-0300-000007000000}" name="Notfall"/>
    <tableColumn id="8" xr3:uid="{00000000-0010-0000-0300-000008000000}" name="Noti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workbookViewId="0">
      <selection activeCell="O32" sqref="O32"/>
    </sheetView>
  </sheetViews>
  <sheetFormatPr baseColWidth="10" defaultColWidth="9" defaultRowHeight="15" x14ac:dyDescent="0.25"/>
  <cols>
    <col min="1" max="1" width="9.5" bestFit="1" customWidth="1"/>
    <col min="2" max="2" width="14.25" bestFit="1" customWidth="1"/>
    <col min="3" max="3" width="35" customWidth="1"/>
    <col min="4" max="4" width="10" bestFit="1" customWidth="1"/>
    <col min="5" max="5" width="5.875" bestFit="1" customWidth="1"/>
    <col min="6" max="6" width="10" bestFit="1" customWidth="1"/>
    <col min="7" max="7" width="7.625" bestFit="1" customWidth="1"/>
    <col min="8" max="8" width="6.125" bestFit="1" customWidth="1"/>
    <col min="9" max="9" width="7.25" bestFit="1" customWidth="1"/>
    <col min="10" max="10" width="7.875" bestFit="1" customWidth="1"/>
    <col min="11" max="11" width="29.375" bestFit="1" customWidth="1"/>
    <col min="12" max="15" width="4.625" bestFit="1" customWidth="1"/>
    <col min="16" max="16" width="9.75" bestFit="1" customWidth="1"/>
    <col min="17" max="19" width="4.62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3.950000000000003" customHeight="1" x14ac:dyDescent="0.25">
      <c r="A2" s="70" t="s">
        <v>256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5.099999999999999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" customHeight="1" x14ac:dyDescent="0.25">
      <c r="A4" s="3" t="s">
        <v>0</v>
      </c>
      <c r="B4" s="66" t="s">
        <v>1</v>
      </c>
      <c r="C4" s="66"/>
      <c r="D4" s="66"/>
      <c r="E4" s="66"/>
      <c r="F4" s="3" t="s">
        <v>2</v>
      </c>
      <c r="G4" s="66" t="s">
        <v>3</v>
      </c>
      <c r="H4" s="66"/>
      <c r="I4" s="66"/>
      <c r="J4" s="66"/>
      <c r="K4" s="3" t="s">
        <v>4</v>
      </c>
      <c r="L4" s="67">
        <v>0.39583333333333331</v>
      </c>
      <c r="M4" s="67"/>
      <c r="N4" s="67"/>
      <c r="O4" s="67"/>
      <c r="P4" s="3" t="s">
        <v>5</v>
      </c>
      <c r="Q4" s="66" t="str">
        <f>IF($E$9=1,"Abgeschlossen",IF($E$9&gt;=0.5,"Fortgeschritten","In Vorbereitung"))</f>
        <v>In Vorbereitung</v>
      </c>
      <c r="R4" s="66"/>
      <c r="S4" s="66"/>
    </row>
    <row r="5" spans="1:19" ht="27" customHeight="1" x14ac:dyDescent="0.25">
      <c r="A5" s="3" t="s">
        <v>6</v>
      </c>
      <c r="B5" s="65">
        <v>46338</v>
      </c>
      <c r="C5" s="65"/>
      <c r="D5" s="65"/>
      <c r="E5" s="65"/>
      <c r="F5" s="3" t="s">
        <v>7</v>
      </c>
      <c r="G5" s="66">
        <v>180</v>
      </c>
      <c r="H5" s="66"/>
      <c r="I5" s="66"/>
      <c r="J5" s="66"/>
      <c r="K5" s="3" t="s">
        <v>8</v>
      </c>
      <c r="L5" s="67">
        <v>0.72916666666666663</v>
      </c>
      <c r="M5" s="67"/>
      <c r="N5" s="67"/>
      <c r="O5" s="67"/>
      <c r="P5" s="3" t="s">
        <v>9</v>
      </c>
      <c r="Q5" s="66" t="s">
        <v>10</v>
      </c>
      <c r="R5" s="66"/>
      <c r="S5" s="66"/>
    </row>
    <row r="6" spans="1:19" ht="27" customHeight="1" x14ac:dyDescent="0.25">
      <c r="A6" s="4" t="s">
        <v>11</v>
      </c>
      <c r="B6" s="68" t="s">
        <v>12</v>
      </c>
      <c r="C6" s="68"/>
      <c r="D6" s="68"/>
      <c r="E6" s="68"/>
      <c r="F6" s="4" t="s">
        <v>13</v>
      </c>
      <c r="G6" s="68" t="s">
        <v>14</v>
      </c>
      <c r="H6" s="68"/>
      <c r="I6" s="68"/>
      <c r="J6" s="68"/>
      <c r="K6" s="4" t="s">
        <v>15</v>
      </c>
      <c r="L6" s="69">
        <f>'Budget &amp; Ablauf'!$A$5</f>
        <v>25000</v>
      </c>
      <c r="M6" s="69"/>
      <c r="N6" s="69"/>
      <c r="O6" s="69"/>
      <c r="P6" s="4" t="s">
        <v>16</v>
      </c>
      <c r="Q6" s="68" t="s">
        <v>17</v>
      </c>
      <c r="R6" s="68"/>
      <c r="S6" s="68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54" t="s">
        <v>18</v>
      </c>
      <c r="B8" s="55"/>
      <c r="C8" s="55"/>
      <c r="D8" s="56"/>
      <c r="E8" s="45" t="s">
        <v>19</v>
      </c>
      <c r="F8" s="46"/>
      <c r="G8" s="46"/>
      <c r="H8" s="47"/>
      <c r="I8" s="54" t="s">
        <v>20</v>
      </c>
      <c r="J8" s="55"/>
      <c r="K8" s="55"/>
      <c r="L8" s="56"/>
      <c r="M8" s="45" t="s">
        <v>21</v>
      </c>
      <c r="N8" s="46"/>
      <c r="O8" s="46"/>
      <c r="P8" s="47"/>
      <c r="Q8" s="54" t="s">
        <v>22</v>
      </c>
      <c r="R8" s="55"/>
      <c r="S8" s="56"/>
    </row>
    <row r="9" spans="1:19" x14ac:dyDescent="0.25">
      <c r="A9" s="57">
        <f ca="1">MAX(0,$B$5-TODAY())</f>
        <v>114</v>
      </c>
      <c r="B9" s="58"/>
      <c r="C9" s="58"/>
      <c r="D9" s="59"/>
      <c r="E9" s="48">
        <f>IFERROR(COUNTIF($H$15:$H$44,"Erledigt")/COUNTIF($C$15:$C$44,"&lt;&gt;"),0)</f>
        <v>0.14285714285714285</v>
      </c>
      <c r="F9" s="49"/>
      <c r="G9" s="49"/>
      <c r="H9" s="50"/>
      <c r="I9" s="57">
        <f ca="1">COUNTIFS($G$15:$G$44,"&lt;"&amp;TODAY(),$H$15:$H$44,"&lt;&gt;Erledigt",$C$15:$C$44,"&lt;&gt;")</f>
        <v>0</v>
      </c>
      <c r="J9" s="58"/>
      <c r="K9" s="58"/>
      <c r="L9" s="59"/>
      <c r="M9" s="48">
        <f>IFERROR('Budget &amp; Ablauf'!$G$5/'Budget &amp; Ablauf'!$A$5,0)</f>
        <v>0.51600000000000001</v>
      </c>
      <c r="N9" s="49"/>
      <c r="O9" s="49"/>
      <c r="P9" s="50"/>
      <c r="Q9" s="57">
        <f>$G$5</f>
        <v>180</v>
      </c>
      <c r="R9" s="58"/>
      <c r="S9" s="59"/>
    </row>
    <row r="10" spans="1:19" x14ac:dyDescent="0.25">
      <c r="A10" s="60"/>
      <c r="B10" s="61"/>
      <c r="C10" s="61"/>
      <c r="D10" s="62"/>
      <c r="E10" s="51"/>
      <c r="F10" s="52"/>
      <c r="G10" s="52"/>
      <c r="H10" s="53"/>
      <c r="I10" s="60"/>
      <c r="J10" s="61"/>
      <c r="K10" s="61"/>
      <c r="L10" s="62"/>
      <c r="M10" s="51"/>
      <c r="N10" s="52"/>
      <c r="O10" s="52"/>
      <c r="P10" s="53"/>
      <c r="Q10" s="60"/>
      <c r="R10" s="61"/>
      <c r="S10" s="62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4" customHeight="1" x14ac:dyDescent="0.25">
      <c r="A12" s="63" t="s">
        <v>23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4" t="s">
        <v>24</v>
      </c>
      <c r="M12" s="64"/>
      <c r="N12" s="64"/>
      <c r="O12" s="64"/>
      <c r="P12" s="64"/>
      <c r="Q12" s="64"/>
      <c r="R12" s="64"/>
      <c r="S12" s="64"/>
    </row>
    <row r="13" spans="1:19" x14ac:dyDescent="0.25">
      <c r="A13" s="43" t="s">
        <v>25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4" t="s">
        <v>26</v>
      </c>
      <c r="M13" s="44"/>
      <c r="N13" s="44"/>
      <c r="O13" s="44"/>
      <c r="P13" s="44"/>
      <c r="Q13" s="44"/>
      <c r="R13" s="44"/>
      <c r="S13" s="44"/>
    </row>
    <row r="14" spans="1:19" ht="29.1" customHeight="1" x14ac:dyDescent="0.25">
      <c r="A14" s="9" t="s">
        <v>27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  <c r="J14" s="9" t="s">
        <v>36</v>
      </c>
      <c r="K14" s="9" t="s">
        <v>37</v>
      </c>
      <c r="L14" s="10">
        <f>$B$5-WEEKDAY($B$5,2)+1-56</f>
        <v>46279</v>
      </c>
      <c r="M14" s="10">
        <f t="shared" ref="M14:S14" si="0">L14+7</f>
        <v>46286</v>
      </c>
      <c r="N14" s="10">
        <f t="shared" si="0"/>
        <v>46293</v>
      </c>
      <c r="O14" s="10">
        <f t="shared" si="0"/>
        <v>46300</v>
      </c>
      <c r="P14" s="10">
        <f t="shared" si="0"/>
        <v>46307</v>
      </c>
      <c r="Q14" s="10">
        <f t="shared" si="0"/>
        <v>46314</v>
      </c>
      <c r="R14" s="10">
        <f t="shared" si="0"/>
        <v>46321</v>
      </c>
      <c r="S14" s="11">
        <f t="shared" si="0"/>
        <v>46328</v>
      </c>
    </row>
    <row r="15" spans="1:19" ht="27.95" customHeight="1" x14ac:dyDescent="0.25">
      <c r="A15" s="26" t="s">
        <v>38</v>
      </c>
      <c r="B15" s="14" t="s">
        <v>39</v>
      </c>
      <c r="C15" s="16" t="s">
        <v>40</v>
      </c>
      <c r="D15" s="14" t="s">
        <v>3</v>
      </c>
      <c r="E15" s="20" t="s">
        <v>41</v>
      </c>
      <c r="F15" s="21">
        <v>46224</v>
      </c>
      <c r="G15" s="21">
        <v>46234</v>
      </c>
      <c r="H15" s="20" t="s">
        <v>42</v>
      </c>
      <c r="I15" s="22">
        <f t="shared" ref="I15:I44" si="1">IF(C15="","",IF(H15="Erledigt",1,IF(H15="In Arbeit",0.5,IF(H15="Blockiert",0.25,0))))</f>
        <v>1</v>
      </c>
      <c r="J15" s="18" t="str">
        <f t="shared" ref="J15:J44" ca="1" si="2">IF(C15="","",IF(H15="Erledigt","Erledigt",IF(G15&lt;TODAY(),"Überfällig",IF(G15-TODAY()&lt;=7,"Bald fällig","Im Plan"))))</f>
        <v>Erledigt</v>
      </c>
      <c r="K15" s="16" t="s">
        <v>43</v>
      </c>
      <c r="L15" s="5"/>
      <c r="M15" s="5"/>
      <c r="N15" s="5"/>
      <c r="O15" s="5"/>
      <c r="P15" s="5"/>
      <c r="Q15" s="5"/>
      <c r="R15" s="5"/>
      <c r="S15" s="6"/>
    </row>
    <row r="16" spans="1:19" ht="27.95" customHeight="1" x14ac:dyDescent="0.25">
      <c r="A16" s="26" t="s">
        <v>44</v>
      </c>
      <c r="B16" s="14" t="s">
        <v>45</v>
      </c>
      <c r="C16" s="16" t="s">
        <v>46</v>
      </c>
      <c r="D16" s="14" t="s">
        <v>47</v>
      </c>
      <c r="E16" s="20" t="s">
        <v>41</v>
      </c>
      <c r="F16" s="21">
        <v>46227</v>
      </c>
      <c r="G16" s="21">
        <v>46241</v>
      </c>
      <c r="H16" s="20" t="s">
        <v>48</v>
      </c>
      <c r="I16" s="22">
        <f t="shared" si="1"/>
        <v>0.5</v>
      </c>
      <c r="J16" s="18" t="str">
        <f t="shared" ca="1" si="2"/>
        <v>Im Plan</v>
      </c>
      <c r="K16" s="16" t="s">
        <v>49</v>
      </c>
      <c r="L16" s="5"/>
      <c r="M16" s="5"/>
      <c r="N16" s="5"/>
      <c r="O16" s="5"/>
      <c r="P16" s="5"/>
      <c r="Q16" s="5"/>
      <c r="R16" s="5"/>
      <c r="S16" s="6"/>
    </row>
    <row r="17" spans="1:19" ht="27.95" customHeight="1" x14ac:dyDescent="0.25">
      <c r="A17" s="26" t="s">
        <v>50</v>
      </c>
      <c r="B17" s="14" t="s">
        <v>51</v>
      </c>
      <c r="C17" s="16" t="s">
        <v>52</v>
      </c>
      <c r="D17" s="14" t="s">
        <v>53</v>
      </c>
      <c r="E17" s="20" t="s">
        <v>41</v>
      </c>
      <c r="F17" s="21">
        <v>46231</v>
      </c>
      <c r="G17" s="21">
        <v>46248</v>
      </c>
      <c r="H17" s="20" t="s">
        <v>42</v>
      </c>
      <c r="I17" s="22">
        <f t="shared" si="1"/>
        <v>1</v>
      </c>
      <c r="J17" s="18" t="str">
        <f t="shared" ca="1" si="2"/>
        <v>Erledigt</v>
      </c>
      <c r="K17" s="16" t="s">
        <v>54</v>
      </c>
      <c r="L17" s="5"/>
      <c r="M17" s="5"/>
      <c r="N17" s="5"/>
      <c r="O17" s="5"/>
      <c r="P17" s="5"/>
      <c r="Q17" s="5"/>
      <c r="R17" s="5"/>
      <c r="S17" s="6"/>
    </row>
    <row r="18" spans="1:19" ht="27.95" customHeight="1" x14ac:dyDescent="0.25">
      <c r="A18" s="26" t="s">
        <v>55</v>
      </c>
      <c r="B18" s="14" t="s">
        <v>56</v>
      </c>
      <c r="C18" s="16" t="s">
        <v>57</v>
      </c>
      <c r="D18" s="14" t="s">
        <v>58</v>
      </c>
      <c r="E18" s="20" t="s">
        <v>41</v>
      </c>
      <c r="F18" s="21">
        <v>46237</v>
      </c>
      <c r="G18" s="21">
        <v>46255</v>
      </c>
      <c r="H18" s="20" t="s">
        <v>48</v>
      </c>
      <c r="I18" s="22">
        <f t="shared" si="1"/>
        <v>0.5</v>
      </c>
      <c r="J18" s="18" t="str">
        <f t="shared" ca="1" si="2"/>
        <v>Im Plan</v>
      </c>
      <c r="K18" s="16" t="s">
        <v>59</v>
      </c>
      <c r="L18" s="5"/>
      <c r="M18" s="5"/>
      <c r="N18" s="5"/>
      <c r="O18" s="5"/>
      <c r="P18" s="5"/>
      <c r="Q18" s="5"/>
      <c r="R18" s="5"/>
      <c r="S18" s="6"/>
    </row>
    <row r="19" spans="1:19" ht="27.95" customHeight="1" x14ac:dyDescent="0.25">
      <c r="A19" s="26" t="s">
        <v>60</v>
      </c>
      <c r="B19" s="14" t="s">
        <v>45</v>
      </c>
      <c r="C19" s="16" t="s">
        <v>61</v>
      </c>
      <c r="D19" s="14" t="s">
        <v>47</v>
      </c>
      <c r="E19" s="20" t="s">
        <v>62</v>
      </c>
      <c r="F19" s="21">
        <v>46244</v>
      </c>
      <c r="G19" s="21">
        <v>46262</v>
      </c>
      <c r="H19" s="20" t="s">
        <v>48</v>
      </c>
      <c r="I19" s="22">
        <f t="shared" si="1"/>
        <v>0.5</v>
      </c>
      <c r="J19" s="18" t="str">
        <f t="shared" ca="1" si="2"/>
        <v>Im Plan</v>
      </c>
      <c r="K19" s="16" t="s">
        <v>63</v>
      </c>
      <c r="L19" s="5"/>
      <c r="M19" s="5"/>
      <c r="N19" s="5"/>
      <c r="O19" s="5"/>
      <c r="P19" s="5"/>
      <c r="Q19" s="5"/>
      <c r="R19" s="5"/>
      <c r="S19" s="6"/>
    </row>
    <row r="20" spans="1:19" ht="27.95" customHeight="1" x14ac:dyDescent="0.25">
      <c r="A20" s="26" t="s">
        <v>64</v>
      </c>
      <c r="B20" s="14" t="s">
        <v>65</v>
      </c>
      <c r="C20" s="16" t="s">
        <v>66</v>
      </c>
      <c r="D20" s="14" t="s">
        <v>3</v>
      </c>
      <c r="E20" s="20" t="s">
        <v>41</v>
      </c>
      <c r="F20" s="21">
        <v>46251</v>
      </c>
      <c r="G20" s="21">
        <v>46269</v>
      </c>
      <c r="H20" s="20" t="s">
        <v>67</v>
      </c>
      <c r="I20" s="22">
        <f t="shared" si="1"/>
        <v>0</v>
      </c>
      <c r="J20" s="18" t="str">
        <f t="shared" ca="1" si="2"/>
        <v>Im Plan</v>
      </c>
      <c r="K20" s="16" t="s">
        <v>68</v>
      </c>
      <c r="L20" s="5"/>
      <c r="M20" s="5"/>
      <c r="N20" s="5"/>
      <c r="O20" s="5"/>
      <c r="P20" s="5"/>
      <c r="Q20" s="5"/>
      <c r="R20" s="5"/>
      <c r="S20" s="6"/>
    </row>
    <row r="21" spans="1:19" ht="27.95" customHeight="1" x14ac:dyDescent="0.25">
      <c r="A21" s="26" t="s">
        <v>69</v>
      </c>
      <c r="B21" s="14" t="s">
        <v>70</v>
      </c>
      <c r="C21" s="16" t="s">
        <v>71</v>
      </c>
      <c r="D21" s="14" t="s">
        <v>72</v>
      </c>
      <c r="E21" s="20" t="s">
        <v>62</v>
      </c>
      <c r="F21" s="21">
        <v>46258</v>
      </c>
      <c r="G21" s="21">
        <v>46276</v>
      </c>
      <c r="H21" s="20" t="s">
        <v>67</v>
      </c>
      <c r="I21" s="22">
        <f t="shared" si="1"/>
        <v>0</v>
      </c>
      <c r="J21" s="18" t="str">
        <f t="shared" ca="1" si="2"/>
        <v>Im Plan</v>
      </c>
      <c r="K21" s="16" t="s">
        <v>73</v>
      </c>
      <c r="L21" s="5"/>
      <c r="M21" s="5"/>
      <c r="N21" s="5"/>
      <c r="O21" s="5"/>
      <c r="P21" s="5"/>
      <c r="Q21" s="5"/>
      <c r="R21" s="5"/>
      <c r="S21" s="6"/>
    </row>
    <row r="22" spans="1:19" ht="27.95" customHeight="1" x14ac:dyDescent="0.25">
      <c r="A22" s="26" t="s">
        <v>74</v>
      </c>
      <c r="B22" s="14" t="s">
        <v>75</v>
      </c>
      <c r="C22" s="16" t="s">
        <v>76</v>
      </c>
      <c r="D22" s="14" t="s">
        <v>72</v>
      </c>
      <c r="E22" s="20" t="s">
        <v>62</v>
      </c>
      <c r="F22" s="21">
        <v>46266</v>
      </c>
      <c r="G22" s="21">
        <v>46283</v>
      </c>
      <c r="H22" s="20" t="s">
        <v>67</v>
      </c>
      <c r="I22" s="22">
        <f t="shared" si="1"/>
        <v>0</v>
      </c>
      <c r="J22" s="18" t="str">
        <f t="shared" ca="1" si="2"/>
        <v>Im Plan</v>
      </c>
      <c r="K22" s="16" t="s">
        <v>77</v>
      </c>
      <c r="L22" s="5"/>
      <c r="M22" s="5"/>
      <c r="N22" s="5"/>
      <c r="O22" s="5"/>
      <c r="P22" s="5"/>
      <c r="Q22" s="5"/>
      <c r="R22" s="5"/>
      <c r="S22" s="6"/>
    </row>
    <row r="23" spans="1:19" ht="27.95" customHeight="1" x14ac:dyDescent="0.25">
      <c r="A23" s="26" t="s">
        <v>78</v>
      </c>
      <c r="B23" s="14" t="s">
        <v>79</v>
      </c>
      <c r="C23" s="16" t="s">
        <v>80</v>
      </c>
      <c r="D23" s="14" t="s">
        <v>81</v>
      </c>
      <c r="E23" s="20" t="s">
        <v>41</v>
      </c>
      <c r="F23" s="21">
        <v>46279</v>
      </c>
      <c r="G23" s="21">
        <v>46297</v>
      </c>
      <c r="H23" s="20" t="s">
        <v>67</v>
      </c>
      <c r="I23" s="22">
        <f t="shared" si="1"/>
        <v>0</v>
      </c>
      <c r="J23" s="18" t="str">
        <f t="shared" ca="1" si="2"/>
        <v>Im Plan</v>
      </c>
      <c r="K23" s="16" t="s">
        <v>82</v>
      </c>
      <c r="L23" s="5"/>
      <c r="M23" s="5"/>
      <c r="N23" s="5"/>
      <c r="O23" s="5"/>
      <c r="P23" s="5"/>
      <c r="Q23" s="5"/>
      <c r="R23" s="5"/>
      <c r="S23" s="6"/>
    </row>
    <row r="24" spans="1:19" ht="27.95" customHeight="1" x14ac:dyDescent="0.25">
      <c r="A24" s="26" t="s">
        <v>83</v>
      </c>
      <c r="B24" s="14" t="s">
        <v>51</v>
      </c>
      <c r="C24" s="16" t="s">
        <v>84</v>
      </c>
      <c r="D24" s="14" t="s">
        <v>53</v>
      </c>
      <c r="E24" s="20" t="s">
        <v>62</v>
      </c>
      <c r="F24" s="21">
        <v>46286</v>
      </c>
      <c r="G24" s="21">
        <v>46304</v>
      </c>
      <c r="H24" s="20" t="s">
        <v>67</v>
      </c>
      <c r="I24" s="22">
        <f t="shared" si="1"/>
        <v>0</v>
      </c>
      <c r="J24" s="18" t="str">
        <f t="shared" ca="1" si="2"/>
        <v>Im Plan</v>
      </c>
      <c r="K24" s="16" t="s">
        <v>85</v>
      </c>
      <c r="L24" s="5"/>
      <c r="M24" s="5"/>
      <c r="N24" s="5"/>
      <c r="O24" s="5"/>
      <c r="P24" s="5"/>
      <c r="Q24" s="5"/>
      <c r="R24" s="5"/>
      <c r="S24" s="6"/>
    </row>
    <row r="25" spans="1:19" ht="27.95" customHeight="1" x14ac:dyDescent="0.25">
      <c r="A25" s="26" t="s">
        <v>86</v>
      </c>
      <c r="B25" s="14" t="s">
        <v>87</v>
      </c>
      <c r="C25" s="16" t="s">
        <v>88</v>
      </c>
      <c r="D25" s="14" t="s">
        <v>58</v>
      </c>
      <c r="E25" s="20" t="s">
        <v>62</v>
      </c>
      <c r="F25" s="21">
        <v>46296</v>
      </c>
      <c r="G25" s="21">
        <v>46318</v>
      </c>
      <c r="H25" s="20" t="s">
        <v>67</v>
      </c>
      <c r="I25" s="22">
        <f t="shared" si="1"/>
        <v>0</v>
      </c>
      <c r="J25" s="18" t="str">
        <f t="shared" ca="1" si="2"/>
        <v>Im Plan</v>
      </c>
      <c r="K25" s="16" t="s">
        <v>89</v>
      </c>
      <c r="L25" s="5"/>
      <c r="M25" s="5"/>
      <c r="N25" s="5"/>
      <c r="O25" s="5"/>
      <c r="P25" s="5"/>
      <c r="Q25" s="5"/>
      <c r="R25" s="5"/>
      <c r="S25" s="6"/>
    </row>
    <row r="26" spans="1:19" ht="27.95" customHeight="1" x14ac:dyDescent="0.25">
      <c r="A26" s="26" t="s">
        <v>90</v>
      </c>
      <c r="B26" s="14" t="s">
        <v>56</v>
      </c>
      <c r="C26" s="16" t="s">
        <v>91</v>
      </c>
      <c r="D26" s="14" t="s">
        <v>58</v>
      </c>
      <c r="E26" s="20" t="s">
        <v>41</v>
      </c>
      <c r="F26" s="21">
        <v>46314</v>
      </c>
      <c r="G26" s="21">
        <v>46325</v>
      </c>
      <c r="H26" s="20" t="s">
        <v>67</v>
      </c>
      <c r="I26" s="22">
        <f t="shared" si="1"/>
        <v>0</v>
      </c>
      <c r="J26" s="18" t="str">
        <f t="shared" ca="1" si="2"/>
        <v>Im Plan</v>
      </c>
      <c r="K26" s="16" t="s">
        <v>92</v>
      </c>
      <c r="L26" s="5"/>
      <c r="M26" s="5"/>
      <c r="N26" s="5"/>
      <c r="O26" s="5"/>
      <c r="P26" s="5"/>
      <c r="Q26" s="5"/>
      <c r="R26" s="5"/>
      <c r="S26" s="6"/>
    </row>
    <row r="27" spans="1:19" ht="27.95" customHeight="1" x14ac:dyDescent="0.25">
      <c r="A27" s="26" t="s">
        <v>93</v>
      </c>
      <c r="B27" s="14" t="s">
        <v>65</v>
      </c>
      <c r="C27" s="16" t="s">
        <v>94</v>
      </c>
      <c r="D27" s="14" t="s">
        <v>3</v>
      </c>
      <c r="E27" s="20" t="s">
        <v>41</v>
      </c>
      <c r="F27" s="21">
        <v>46321</v>
      </c>
      <c r="G27" s="21">
        <v>46332</v>
      </c>
      <c r="H27" s="20" t="s">
        <v>67</v>
      </c>
      <c r="I27" s="22">
        <f t="shared" si="1"/>
        <v>0</v>
      </c>
      <c r="J27" s="18" t="str">
        <f t="shared" ca="1" si="2"/>
        <v>Im Plan</v>
      </c>
      <c r="K27" s="16" t="s">
        <v>95</v>
      </c>
      <c r="L27" s="5"/>
      <c r="M27" s="5"/>
      <c r="N27" s="5"/>
      <c r="O27" s="5"/>
      <c r="P27" s="5"/>
      <c r="Q27" s="5"/>
      <c r="R27" s="5"/>
      <c r="S27" s="6"/>
    </row>
    <row r="28" spans="1:19" ht="27.95" customHeight="1" x14ac:dyDescent="0.25">
      <c r="A28" s="26" t="s">
        <v>96</v>
      </c>
      <c r="B28" s="14" t="s">
        <v>97</v>
      </c>
      <c r="C28" s="16" t="s">
        <v>98</v>
      </c>
      <c r="D28" s="14" t="s">
        <v>47</v>
      </c>
      <c r="E28" s="20" t="s">
        <v>99</v>
      </c>
      <c r="F28" s="21">
        <v>46328</v>
      </c>
      <c r="G28" s="21">
        <v>46346</v>
      </c>
      <c r="H28" s="20" t="s">
        <v>67</v>
      </c>
      <c r="I28" s="22">
        <f t="shared" si="1"/>
        <v>0</v>
      </c>
      <c r="J28" s="18" t="str">
        <f t="shared" ca="1" si="2"/>
        <v>Im Plan</v>
      </c>
      <c r="K28" s="16" t="s">
        <v>100</v>
      </c>
      <c r="L28" s="5"/>
      <c r="M28" s="5"/>
      <c r="N28" s="5"/>
      <c r="O28" s="5"/>
      <c r="P28" s="5"/>
      <c r="Q28" s="5"/>
      <c r="R28" s="5"/>
      <c r="S28" s="6"/>
    </row>
    <row r="29" spans="1:19" ht="27.95" customHeight="1" x14ac:dyDescent="0.25">
      <c r="A29" s="26"/>
      <c r="B29" s="14"/>
      <c r="C29" s="16"/>
      <c r="D29" s="14"/>
      <c r="E29" s="20"/>
      <c r="F29" s="21"/>
      <c r="G29" s="21"/>
      <c r="H29" s="20"/>
      <c r="I29" s="22" t="str">
        <f t="shared" si="1"/>
        <v/>
      </c>
      <c r="J29" s="18" t="str">
        <f t="shared" ca="1" si="2"/>
        <v/>
      </c>
      <c r="K29" s="16"/>
      <c r="L29" s="5"/>
      <c r="M29" s="5"/>
      <c r="N29" s="5"/>
      <c r="O29" s="5"/>
      <c r="P29" s="5"/>
      <c r="Q29" s="5"/>
      <c r="R29" s="5"/>
      <c r="S29" s="6"/>
    </row>
    <row r="30" spans="1:19" ht="27.95" customHeight="1" x14ac:dyDescent="0.25">
      <c r="A30" s="26"/>
      <c r="B30" s="14"/>
      <c r="C30" s="16"/>
      <c r="D30" s="14"/>
      <c r="E30" s="20"/>
      <c r="F30" s="21"/>
      <c r="G30" s="21"/>
      <c r="H30" s="20"/>
      <c r="I30" s="22" t="str">
        <f t="shared" si="1"/>
        <v/>
      </c>
      <c r="J30" s="18" t="str">
        <f t="shared" ca="1" si="2"/>
        <v/>
      </c>
      <c r="K30" s="16"/>
      <c r="L30" s="5"/>
      <c r="M30" s="5"/>
      <c r="N30" s="5"/>
      <c r="O30" s="5"/>
      <c r="P30" s="5"/>
      <c r="Q30" s="5"/>
      <c r="R30" s="5"/>
      <c r="S30" s="6"/>
    </row>
    <row r="31" spans="1:19" ht="27.95" customHeight="1" x14ac:dyDescent="0.25">
      <c r="A31" s="26"/>
      <c r="B31" s="14"/>
      <c r="C31" s="16"/>
      <c r="D31" s="14"/>
      <c r="E31" s="20"/>
      <c r="F31" s="21"/>
      <c r="G31" s="21"/>
      <c r="H31" s="20"/>
      <c r="I31" s="22" t="str">
        <f t="shared" si="1"/>
        <v/>
      </c>
      <c r="J31" s="18" t="str">
        <f t="shared" ca="1" si="2"/>
        <v/>
      </c>
      <c r="K31" s="16"/>
      <c r="L31" s="5"/>
      <c r="M31" s="5"/>
      <c r="N31" s="5"/>
      <c r="O31" s="5"/>
      <c r="P31" s="5"/>
      <c r="Q31" s="5"/>
      <c r="R31" s="5"/>
      <c r="S31" s="6"/>
    </row>
    <row r="32" spans="1:19" ht="27.95" customHeight="1" x14ac:dyDescent="0.25">
      <c r="A32" s="26"/>
      <c r="B32" s="14"/>
      <c r="C32" s="16"/>
      <c r="D32" s="14"/>
      <c r="E32" s="20"/>
      <c r="F32" s="21"/>
      <c r="G32" s="21"/>
      <c r="H32" s="20"/>
      <c r="I32" s="22" t="str">
        <f t="shared" si="1"/>
        <v/>
      </c>
      <c r="J32" s="18" t="str">
        <f t="shared" ca="1" si="2"/>
        <v/>
      </c>
      <c r="K32" s="16"/>
      <c r="L32" s="5"/>
      <c r="M32" s="5"/>
      <c r="N32" s="5"/>
      <c r="O32" s="5"/>
      <c r="P32" s="5"/>
      <c r="Q32" s="5"/>
      <c r="R32" s="5"/>
      <c r="S32" s="6"/>
    </row>
    <row r="33" spans="1:19" ht="27.95" customHeight="1" x14ac:dyDescent="0.25">
      <c r="A33" s="26"/>
      <c r="B33" s="14"/>
      <c r="C33" s="16"/>
      <c r="D33" s="14"/>
      <c r="E33" s="20"/>
      <c r="F33" s="21"/>
      <c r="G33" s="21"/>
      <c r="H33" s="20"/>
      <c r="I33" s="22" t="str">
        <f t="shared" si="1"/>
        <v/>
      </c>
      <c r="J33" s="18" t="str">
        <f t="shared" ca="1" si="2"/>
        <v/>
      </c>
      <c r="K33" s="16"/>
      <c r="L33" s="5"/>
      <c r="M33" s="5"/>
      <c r="N33" s="5"/>
      <c r="O33" s="5"/>
      <c r="P33" s="5"/>
      <c r="Q33" s="5"/>
      <c r="R33" s="5"/>
      <c r="S33" s="6"/>
    </row>
    <row r="34" spans="1:19" ht="27.95" customHeight="1" x14ac:dyDescent="0.25">
      <c r="A34" s="26"/>
      <c r="B34" s="14"/>
      <c r="C34" s="16"/>
      <c r="D34" s="14"/>
      <c r="E34" s="20"/>
      <c r="F34" s="21"/>
      <c r="G34" s="21"/>
      <c r="H34" s="20"/>
      <c r="I34" s="22" t="str">
        <f t="shared" si="1"/>
        <v/>
      </c>
      <c r="J34" s="18" t="str">
        <f t="shared" ca="1" si="2"/>
        <v/>
      </c>
      <c r="K34" s="16"/>
      <c r="L34" s="5"/>
      <c r="M34" s="5"/>
      <c r="N34" s="5"/>
      <c r="O34" s="5"/>
      <c r="P34" s="5"/>
      <c r="Q34" s="5"/>
      <c r="R34" s="5"/>
      <c r="S34" s="6"/>
    </row>
    <row r="35" spans="1:19" ht="27.95" customHeight="1" x14ac:dyDescent="0.25">
      <c r="A35" s="26"/>
      <c r="B35" s="14"/>
      <c r="C35" s="16"/>
      <c r="D35" s="14"/>
      <c r="E35" s="20"/>
      <c r="F35" s="21"/>
      <c r="G35" s="21"/>
      <c r="H35" s="20"/>
      <c r="I35" s="22" t="str">
        <f t="shared" si="1"/>
        <v/>
      </c>
      <c r="J35" s="18" t="str">
        <f t="shared" ca="1" si="2"/>
        <v/>
      </c>
      <c r="K35" s="16"/>
      <c r="L35" s="5"/>
      <c r="M35" s="5"/>
      <c r="N35" s="5"/>
      <c r="O35" s="5"/>
      <c r="P35" s="5"/>
      <c r="Q35" s="5"/>
      <c r="R35" s="5"/>
      <c r="S35" s="6"/>
    </row>
    <row r="36" spans="1:19" ht="27.95" customHeight="1" x14ac:dyDescent="0.25">
      <c r="A36" s="26"/>
      <c r="B36" s="14"/>
      <c r="C36" s="16"/>
      <c r="D36" s="14"/>
      <c r="E36" s="20"/>
      <c r="F36" s="21"/>
      <c r="G36" s="21"/>
      <c r="H36" s="20"/>
      <c r="I36" s="22" t="str">
        <f t="shared" si="1"/>
        <v/>
      </c>
      <c r="J36" s="18" t="str">
        <f t="shared" ca="1" si="2"/>
        <v/>
      </c>
      <c r="K36" s="16"/>
      <c r="L36" s="5"/>
      <c r="M36" s="5"/>
      <c r="N36" s="5"/>
      <c r="O36" s="5"/>
      <c r="P36" s="5"/>
      <c r="Q36" s="5"/>
      <c r="R36" s="5"/>
      <c r="S36" s="6"/>
    </row>
    <row r="37" spans="1:19" ht="27.95" customHeight="1" x14ac:dyDescent="0.25">
      <c r="A37" s="26"/>
      <c r="B37" s="14"/>
      <c r="C37" s="16"/>
      <c r="D37" s="14"/>
      <c r="E37" s="20"/>
      <c r="F37" s="21"/>
      <c r="G37" s="21"/>
      <c r="H37" s="20"/>
      <c r="I37" s="22" t="str">
        <f t="shared" si="1"/>
        <v/>
      </c>
      <c r="J37" s="18" t="str">
        <f t="shared" ca="1" si="2"/>
        <v/>
      </c>
      <c r="K37" s="16"/>
      <c r="L37" s="5"/>
      <c r="M37" s="5"/>
      <c r="N37" s="5"/>
      <c r="O37" s="5"/>
      <c r="P37" s="5"/>
      <c r="Q37" s="5"/>
      <c r="R37" s="5"/>
      <c r="S37" s="6"/>
    </row>
    <row r="38" spans="1:19" ht="27.95" customHeight="1" x14ac:dyDescent="0.25">
      <c r="A38" s="26"/>
      <c r="B38" s="14"/>
      <c r="C38" s="16"/>
      <c r="D38" s="14"/>
      <c r="E38" s="20"/>
      <c r="F38" s="21"/>
      <c r="G38" s="21"/>
      <c r="H38" s="20"/>
      <c r="I38" s="22" t="str">
        <f t="shared" si="1"/>
        <v/>
      </c>
      <c r="J38" s="18" t="str">
        <f t="shared" ca="1" si="2"/>
        <v/>
      </c>
      <c r="K38" s="16"/>
      <c r="L38" s="5"/>
      <c r="M38" s="5"/>
      <c r="N38" s="5"/>
      <c r="O38" s="5"/>
      <c r="P38" s="5"/>
      <c r="Q38" s="5"/>
      <c r="R38" s="5"/>
      <c r="S38" s="6"/>
    </row>
    <row r="39" spans="1:19" ht="27.95" customHeight="1" x14ac:dyDescent="0.25">
      <c r="A39" s="26"/>
      <c r="B39" s="14"/>
      <c r="C39" s="16"/>
      <c r="D39" s="14"/>
      <c r="E39" s="20"/>
      <c r="F39" s="21"/>
      <c r="G39" s="21"/>
      <c r="H39" s="20"/>
      <c r="I39" s="22" t="str">
        <f t="shared" si="1"/>
        <v/>
      </c>
      <c r="J39" s="18" t="str">
        <f t="shared" ca="1" si="2"/>
        <v/>
      </c>
      <c r="K39" s="16"/>
      <c r="L39" s="5"/>
      <c r="M39" s="5"/>
      <c r="N39" s="5"/>
      <c r="O39" s="5"/>
      <c r="P39" s="5"/>
      <c r="Q39" s="5"/>
      <c r="R39" s="5"/>
      <c r="S39" s="6"/>
    </row>
    <row r="40" spans="1:19" ht="27.95" customHeight="1" x14ac:dyDescent="0.25">
      <c r="A40" s="26"/>
      <c r="B40" s="14"/>
      <c r="C40" s="16"/>
      <c r="D40" s="14"/>
      <c r="E40" s="20"/>
      <c r="F40" s="21"/>
      <c r="G40" s="21"/>
      <c r="H40" s="20"/>
      <c r="I40" s="22" t="str">
        <f t="shared" si="1"/>
        <v/>
      </c>
      <c r="J40" s="18" t="str">
        <f t="shared" ca="1" si="2"/>
        <v/>
      </c>
      <c r="K40" s="16"/>
      <c r="L40" s="5"/>
      <c r="M40" s="5"/>
      <c r="N40" s="5"/>
      <c r="O40" s="5"/>
      <c r="P40" s="5"/>
      <c r="Q40" s="5"/>
      <c r="R40" s="5"/>
      <c r="S40" s="6"/>
    </row>
    <row r="41" spans="1:19" ht="27.95" customHeight="1" x14ac:dyDescent="0.25">
      <c r="A41" s="26"/>
      <c r="B41" s="14"/>
      <c r="C41" s="16"/>
      <c r="D41" s="14"/>
      <c r="E41" s="20"/>
      <c r="F41" s="21"/>
      <c r="G41" s="21"/>
      <c r="H41" s="20"/>
      <c r="I41" s="22" t="str">
        <f t="shared" si="1"/>
        <v/>
      </c>
      <c r="J41" s="18" t="str">
        <f t="shared" ca="1" si="2"/>
        <v/>
      </c>
      <c r="K41" s="16"/>
      <c r="L41" s="5"/>
      <c r="M41" s="5"/>
      <c r="N41" s="5"/>
      <c r="O41" s="5"/>
      <c r="P41" s="5"/>
      <c r="Q41" s="5"/>
      <c r="R41" s="5"/>
      <c r="S41" s="6"/>
    </row>
    <row r="42" spans="1:19" ht="27.95" customHeight="1" x14ac:dyDescent="0.25">
      <c r="A42" s="26"/>
      <c r="B42" s="14"/>
      <c r="C42" s="16"/>
      <c r="D42" s="14"/>
      <c r="E42" s="20"/>
      <c r="F42" s="21"/>
      <c r="G42" s="21"/>
      <c r="H42" s="20"/>
      <c r="I42" s="22" t="str">
        <f t="shared" si="1"/>
        <v/>
      </c>
      <c r="J42" s="18" t="str">
        <f t="shared" ca="1" si="2"/>
        <v/>
      </c>
      <c r="K42" s="16"/>
      <c r="L42" s="5"/>
      <c r="M42" s="5"/>
      <c r="N42" s="5"/>
      <c r="O42" s="5"/>
      <c r="P42" s="5"/>
      <c r="Q42" s="5"/>
      <c r="R42" s="5"/>
      <c r="S42" s="6"/>
    </row>
    <row r="43" spans="1:19" ht="27.95" customHeight="1" x14ac:dyDescent="0.25">
      <c r="A43" s="26"/>
      <c r="B43" s="14"/>
      <c r="C43" s="16"/>
      <c r="D43" s="14"/>
      <c r="E43" s="20"/>
      <c r="F43" s="21"/>
      <c r="G43" s="21"/>
      <c r="H43" s="20"/>
      <c r="I43" s="22" t="str">
        <f t="shared" si="1"/>
        <v/>
      </c>
      <c r="J43" s="18" t="str">
        <f t="shared" ca="1" si="2"/>
        <v/>
      </c>
      <c r="K43" s="16"/>
      <c r="L43" s="5"/>
      <c r="M43" s="5"/>
      <c r="N43" s="5"/>
      <c r="O43" s="5"/>
      <c r="P43" s="5"/>
      <c r="Q43" s="5"/>
      <c r="R43" s="5"/>
      <c r="S43" s="6"/>
    </row>
    <row r="44" spans="1:19" ht="27.95" customHeight="1" x14ac:dyDescent="0.25">
      <c r="A44" s="27"/>
      <c r="B44" s="15"/>
      <c r="C44" s="17"/>
      <c r="D44" s="15"/>
      <c r="E44" s="23"/>
      <c r="F44" s="24"/>
      <c r="G44" s="24"/>
      <c r="H44" s="23"/>
      <c r="I44" s="25" t="str">
        <f t="shared" si="1"/>
        <v/>
      </c>
      <c r="J44" s="19" t="str">
        <f t="shared" ca="1" si="2"/>
        <v/>
      </c>
      <c r="K44" s="17"/>
      <c r="L44" s="7"/>
      <c r="M44" s="7"/>
      <c r="N44" s="7"/>
      <c r="O44" s="7"/>
      <c r="P44" s="7"/>
      <c r="Q44" s="7"/>
      <c r="R44" s="7"/>
      <c r="S44" s="8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</sheetData>
  <mergeCells count="27">
    <mergeCell ref="A2:S2"/>
    <mergeCell ref="B4:E4"/>
    <mergeCell ref="G4:J4"/>
    <mergeCell ref="L4:O4"/>
    <mergeCell ref="Q4:S4"/>
    <mergeCell ref="B5:E5"/>
    <mergeCell ref="G5:J5"/>
    <mergeCell ref="L5:O5"/>
    <mergeCell ref="Q5:S5"/>
    <mergeCell ref="B6:E6"/>
    <mergeCell ref="G6:J6"/>
    <mergeCell ref="L6:O6"/>
    <mergeCell ref="Q6:S6"/>
    <mergeCell ref="A13:K13"/>
    <mergeCell ref="L13:S13"/>
    <mergeCell ref="M8:P8"/>
    <mergeCell ref="M9:P10"/>
    <mergeCell ref="Q8:S8"/>
    <mergeCell ref="Q9:S10"/>
    <mergeCell ref="A12:K12"/>
    <mergeCell ref="L12:S12"/>
    <mergeCell ref="A8:D8"/>
    <mergeCell ref="A9:D10"/>
    <mergeCell ref="E8:H8"/>
    <mergeCell ref="E9:H10"/>
    <mergeCell ref="I8:L8"/>
    <mergeCell ref="I9:L10"/>
  </mergeCells>
  <conditionalFormatting sqref="E15:E44">
    <cfRule type="expression" dxfId="26" priority="1">
      <formula>E15="Hoch"</formula>
    </cfRule>
    <cfRule type="expression" dxfId="25" priority="2">
      <formula>E15="Mittel"</formula>
    </cfRule>
    <cfRule type="expression" dxfId="24" priority="3">
      <formula>E15="Niedrig"</formula>
    </cfRule>
  </conditionalFormatting>
  <conditionalFormatting sqref="H15:H44">
    <cfRule type="expression" dxfId="23" priority="4">
      <formula>H15="Erledigt"</formula>
    </cfRule>
    <cfRule type="expression" dxfId="22" priority="5">
      <formula>H15="In Arbeit"</formula>
    </cfRule>
    <cfRule type="expression" dxfId="21" priority="6">
      <formula>H15="Blockiert"</formula>
    </cfRule>
    <cfRule type="expression" dxfId="20" priority="7">
      <formula>H15="Offen"</formula>
    </cfRule>
  </conditionalFormatting>
  <conditionalFormatting sqref="I15:I44">
    <cfRule type="dataBar" priority="12">
      <dataBar>
        <cfvo type="min"/>
        <cfvo type="max"/>
        <color rgb="FF547A82"/>
      </dataBar>
    </cfRule>
    <cfRule type="dataBar" priority="16">
      <dataBar>
        <cfvo type="min"/>
        <cfvo type="max"/>
        <color rgb="FF547A82"/>
      </dataBar>
      <extLst>
        <ext xmlns:x14="http://schemas.microsoft.com/office/spreadsheetml/2009/9/main" uri="{B025F937-C7B1-47D3-B67F-A62EFF666E3E}">
          <x14:id>{48430A5E-87AC-03D5-E5B2-887D1A51326C}</x14:id>
        </ext>
      </extLst>
    </cfRule>
  </conditionalFormatting>
  <conditionalFormatting sqref="J15:J44">
    <cfRule type="expression" dxfId="19" priority="8">
      <formula>J15="Überfällig"</formula>
    </cfRule>
    <cfRule type="expression" dxfId="18" priority="9">
      <formula>J15="Bald fällig"</formula>
    </cfRule>
    <cfRule type="expression" dxfId="17" priority="10">
      <formula>J15="Im Plan"</formula>
    </cfRule>
    <cfRule type="expression" dxfId="16" priority="11">
      <formula>J15="Erledigt"</formula>
    </cfRule>
  </conditionalFormatting>
  <conditionalFormatting sqref="L15:S44">
    <cfRule type="expression" dxfId="15" priority="13">
      <formula>AND(L$14&lt;=$G15,L$14+6&gt;=$F15,$H15="Erledigt")</formula>
    </cfRule>
    <cfRule type="expression" dxfId="14" priority="14">
      <formula>AND(L$14&lt;=$G15,L$14+6&gt;=$F15,$H15="Blockiert")</formula>
    </cfRule>
    <cfRule type="expression" dxfId="13" priority="15">
      <formula>AND(L$14&lt;=$G15,L$14+6&gt;=$F15,$H15&lt;&gt;"Erledigt",$H15&lt;&gt;"Blockiert",$C15&lt;&gt;"")</formula>
    </cfRule>
  </conditionalFormatting>
  <dataValidations count="3">
    <dataValidation type="list" sqref="B15:B44" xr:uid="{00000000-0002-0000-0000-000000000000}">
      <formula1>"Konzept &amp; Ziele,Budget &amp; Freigaben,Location &amp; Logistik,Programm,Teilnehmende,Kommunikation,Technik,Personal,Sicherheit,Nachbereitung"</formula1>
    </dataValidation>
    <dataValidation type="list" sqref="E15:E44" xr:uid="{00000000-0002-0000-0000-000001000000}">
      <formula1>"Hoch,Mittel,Niedrig"</formula1>
    </dataValidation>
    <dataValidation type="list" sqref="H15:H44" xr:uid="{00000000-0002-0000-0000-000002000000}">
      <formula1>"Offen,In Arbeit,Erledigt,Blockiert"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8430A5E-87AC-03D5-E5B2-887D1A51326C}">
            <x14:dataBar>
              <x14:cfvo type="min"/>
              <x14:cfvo type="max"/>
              <x14:negativeFillColor auto="1"/>
              <x14:axisColor auto="1"/>
            </x14:dataBar>
          </x14:cfRule>
          <xm:sqref>I15:I44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0"/>
  <sheetViews>
    <sheetView workbookViewId="0"/>
  </sheetViews>
  <sheetFormatPr baseColWidth="10" defaultColWidth="9" defaultRowHeight="15" x14ac:dyDescent="0.25"/>
  <cols>
    <col min="1" max="1" width="8" customWidth="1"/>
    <col min="2" max="2" width="17" customWidth="1"/>
    <col min="3" max="3" width="28" customWidth="1"/>
    <col min="4" max="4" width="22" customWidth="1"/>
    <col min="5" max="7" width="14" customWidth="1"/>
    <col min="8" max="8" width="13" customWidth="1"/>
    <col min="9" max="9" width="16" customWidth="1"/>
    <col min="10" max="10" width="28" customWidth="1"/>
    <col min="11" max="11" width="3" customWidth="1"/>
    <col min="12" max="12" width="17" customWidth="1"/>
    <col min="13" max="13" width="18" customWidth="1"/>
    <col min="14" max="14" width="20" customWidth="1"/>
    <col min="15" max="15" width="16" customWidth="1"/>
    <col min="16" max="16" width="25" customWidth="1"/>
    <col min="17" max="17" width="13" customWidth="1"/>
    <col min="18" max="18" width="10" customWidth="1"/>
    <col min="19" max="19" width="22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3.950000000000003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5.0999999999999996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x14ac:dyDescent="0.25">
      <c r="A4" s="75" t="s">
        <v>102</v>
      </c>
      <c r="B4" s="76"/>
      <c r="C4" s="77"/>
      <c r="D4" s="80" t="s">
        <v>103</v>
      </c>
      <c r="E4" s="81"/>
      <c r="F4" s="82"/>
      <c r="G4" s="75" t="s">
        <v>104</v>
      </c>
      <c r="H4" s="76"/>
      <c r="I4" s="77"/>
      <c r="J4" s="80" t="s">
        <v>105</v>
      </c>
      <c r="K4" s="81"/>
      <c r="L4" s="82"/>
      <c r="M4" s="75" t="s">
        <v>106</v>
      </c>
      <c r="N4" s="76"/>
      <c r="O4" s="77"/>
      <c r="P4" s="80" t="s">
        <v>107</v>
      </c>
      <c r="Q4" s="81"/>
      <c r="R4" s="81"/>
      <c r="S4" s="82"/>
    </row>
    <row r="5" spans="1:19" x14ac:dyDescent="0.25">
      <c r="A5" s="78">
        <v>25000</v>
      </c>
      <c r="B5" s="58"/>
      <c r="C5" s="59"/>
      <c r="D5" s="83">
        <f>SUM($E$13:$E$27)</f>
        <v>24000</v>
      </c>
      <c r="E5" s="49"/>
      <c r="F5" s="50"/>
      <c r="G5" s="78">
        <f>SUM($F$13:$F$27)</f>
        <v>12900</v>
      </c>
      <c r="H5" s="58"/>
      <c r="I5" s="59"/>
      <c r="J5" s="83">
        <f>$A$5-$G$5</f>
        <v>12100</v>
      </c>
      <c r="K5" s="49"/>
      <c r="L5" s="50"/>
      <c r="M5" s="85">
        <f>IFERROR($G$5/$A$5,0)</f>
        <v>0.51600000000000001</v>
      </c>
      <c r="N5" s="58"/>
      <c r="O5" s="59"/>
      <c r="P5" s="86">
        <f>IFERROR(COUNTIF($I$13:$I$27,"Bezahlt")/COUNTIF($C$13:$C$27,"&lt;&gt;"),0)</f>
        <v>0.22222222222222221</v>
      </c>
      <c r="Q5" s="49"/>
      <c r="R5" s="49"/>
      <c r="S5" s="50"/>
    </row>
    <row r="6" spans="1:19" x14ac:dyDescent="0.25">
      <c r="A6" s="79"/>
      <c r="B6" s="58"/>
      <c r="C6" s="59"/>
      <c r="D6" s="84"/>
      <c r="E6" s="49"/>
      <c r="F6" s="50"/>
      <c r="G6" s="79"/>
      <c r="H6" s="58"/>
      <c r="I6" s="59"/>
      <c r="J6" s="84"/>
      <c r="K6" s="49"/>
      <c r="L6" s="50"/>
      <c r="M6" s="79"/>
      <c r="N6" s="58"/>
      <c r="O6" s="59"/>
      <c r="P6" s="84"/>
      <c r="Q6" s="49"/>
      <c r="R6" s="49"/>
      <c r="S6" s="50"/>
    </row>
    <row r="7" spans="1:19" x14ac:dyDescent="0.25">
      <c r="A7" s="60"/>
      <c r="B7" s="61"/>
      <c r="C7" s="62"/>
      <c r="D7" s="51"/>
      <c r="E7" s="52"/>
      <c r="F7" s="53"/>
      <c r="G7" s="60"/>
      <c r="H7" s="61"/>
      <c r="I7" s="62"/>
      <c r="J7" s="51"/>
      <c r="K7" s="52"/>
      <c r="L7" s="53"/>
      <c r="M7" s="60"/>
      <c r="N7" s="61"/>
      <c r="O7" s="62"/>
      <c r="P7" s="51"/>
      <c r="Q7" s="52"/>
      <c r="R7" s="52"/>
      <c r="S7" s="53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4" customHeight="1" x14ac:dyDescent="0.25">
      <c r="A9" s="72" t="s">
        <v>108</v>
      </c>
      <c r="B9" s="72"/>
      <c r="C9" s="72"/>
      <c r="D9" s="72"/>
      <c r="E9" s="72"/>
      <c r="F9" s="72"/>
      <c r="G9" s="72"/>
      <c r="H9" s="72"/>
      <c r="I9" s="72"/>
      <c r="J9" s="72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73" t="s">
        <v>109</v>
      </c>
      <c r="B10" s="73"/>
      <c r="C10" s="73"/>
      <c r="D10" s="73"/>
      <c r="E10" s="73"/>
      <c r="F10" s="73"/>
      <c r="G10" s="73"/>
      <c r="H10" s="73"/>
      <c r="I10" s="73"/>
      <c r="J10" s="73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9.1" customHeight="1" x14ac:dyDescent="0.25">
      <c r="A12" s="9" t="s">
        <v>110</v>
      </c>
      <c r="B12" s="9" t="s">
        <v>111</v>
      </c>
      <c r="C12" s="9" t="s">
        <v>112</v>
      </c>
      <c r="D12" s="9" t="s">
        <v>113</v>
      </c>
      <c r="E12" s="9" t="s">
        <v>114</v>
      </c>
      <c r="F12" s="9" t="s">
        <v>115</v>
      </c>
      <c r="G12" s="9" t="s">
        <v>116</v>
      </c>
      <c r="H12" s="9" t="s">
        <v>117</v>
      </c>
      <c r="I12" s="9" t="s">
        <v>118</v>
      </c>
      <c r="J12" s="9" t="s">
        <v>119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ht="27" customHeight="1" x14ac:dyDescent="0.25">
      <c r="A13" s="18" t="s">
        <v>120</v>
      </c>
      <c r="B13" s="14" t="s">
        <v>121</v>
      </c>
      <c r="C13" s="16" t="s">
        <v>122</v>
      </c>
      <c r="D13" s="16" t="s">
        <v>123</v>
      </c>
      <c r="E13" s="29">
        <v>6500</v>
      </c>
      <c r="F13" s="29">
        <v>6500</v>
      </c>
      <c r="G13" s="30">
        <f t="shared" ref="G13:G27" si="0">IF(C13="","",E13-F13)</f>
        <v>0</v>
      </c>
      <c r="H13" s="21">
        <v>46254</v>
      </c>
      <c r="I13" s="20" t="s">
        <v>124</v>
      </c>
      <c r="J13" s="16" t="s">
        <v>125</v>
      </c>
      <c r="K13" s="1"/>
      <c r="L13" s="1"/>
      <c r="M13" s="1"/>
      <c r="N13" s="1"/>
      <c r="O13" s="1"/>
      <c r="P13" s="1"/>
      <c r="Q13" s="1"/>
      <c r="R13" s="1"/>
      <c r="S13" s="1"/>
    </row>
    <row r="14" spans="1:19" ht="27" customHeight="1" x14ac:dyDescent="0.25">
      <c r="A14" s="18" t="s">
        <v>126</v>
      </c>
      <c r="B14" s="14" t="s">
        <v>79</v>
      </c>
      <c r="C14" s="16" t="s">
        <v>127</v>
      </c>
      <c r="D14" s="16" t="s">
        <v>128</v>
      </c>
      <c r="E14" s="29">
        <v>3200</v>
      </c>
      <c r="F14" s="29">
        <v>3000</v>
      </c>
      <c r="G14" s="30">
        <f t="shared" si="0"/>
        <v>200</v>
      </c>
      <c r="H14" s="21">
        <v>46325</v>
      </c>
      <c r="I14" s="20" t="s">
        <v>129</v>
      </c>
      <c r="J14" s="16" t="s">
        <v>130</v>
      </c>
      <c r="K14" s="1"/>
      <c r="L14" s="1"/>
      <c r="M14" s="1"/>
      <c r="N14" s="1"/>
      <c r="O14" s="1"/>
      <c r="P14" s="1"/>
      <c r="Q14" s="1"/>
      <c r="R14" s="1"/>
      <c r="S14" s="1"/>
    </row>
    <row r="15" spans="1:19" ht="27" customHeight="1" x14ac:dyDescent="0.25">
      <c r="A15" s="18" t="s">
        <v>131</v>
      </c>
      <c r="B15" s="14" t="s">
        <v>132</v>
      </c>
      <c r="C15" s="16" t="s">
        <v>133</v>
      </c>
      <c r="D15" s="16" t="s">
        <v>134</v>
      </c>
      <c r="E15" s="29">
        <v>4800</v>
      </c>
      <c r="F15" s="29">
        <v>0</v>
      </c>
      <c r="G15" s="30">
        <f t="shared" si="0"/>
        <v>4800</v>
      </c>
      <c r="H15" s="21">
        <v>46331</v>
      </c>
      <c r="I15" s="20" t="s">
        <v>129</v>
      </c>
      <c r="J15" s="16" t="s">
        <v>135</v>
      </c>
      <c r="K15" s="1"/>
      <c r="L15" s="1"/>
      <c r="M15" s="1"/>
      <c r="N15" s="1"/>
      <c r="O15" s="1"/>
      <c r="P15" s="1"/>
      <c r="Q15" s="1"/>
      <c r="R15" s="1"/>
      <c r="S15" s="1"/>
    </row>
    <row r="16" spans="1:19" ht="27" customHeight="1" x14ac:dyDescent="0.25">
      <c r="A16" s="18" t="s">
        <v>136</v>
      </c>
      <c r="B16" s="14" t="s">
        <v>70</v>
      </c>
      <c r="C16" s="16" t="s">
        <v>137</v>
      </c>
      <c r="D16" s="16" t="s">
        <v>138</v>
      </c>
      <c r="E16" s="29">
        <v>1200</v>
      </c>
      <c r="F16" s="29">
        <v>980</v>
      </c>
      <c r="G16" s="30">
        <f t="shared" si="0"/>
        <v>220</v>
      </c>
      <c r="H16" s="21">
        <v>46290</v>
      </c>
      <c r="I16" s="20" t="s">
        <v>124</v>
      </c>
      <c r="J16" s="16" t="s">
        <v>139</v>
      </c>
      <c r="K16" s="1"/>
      <c r="L16" s="1"/>
      <c r="M16" s="1"/>
      <c r="N16" s="1"/>
      <c r="O16" s="1"/>
      <c r="P16" s="1"/>
      <c r="Q16" s="1"/>
      <c r="R16" s="1"/>
      <c r="S16" s="1"/>
    </row>
    <row r="17" spans="1:19" ht="27" customHeight="1" x14ac:dyDescent="0.25">
      <c r="A17" s="18" t="s">
        <v>140</v>
      </c>
      <c r="B17" s="14" t="s">
        <v>65</v>
      </c>
      <c r="C17" s="16" t="s">
        <v>141</v>
      </c>
      <c r="D17" s="16" t="s">
        <v>142</v>
      </c>
      <c r="E17" s="29">
        <v>2600</v>
      </c>
      <c r="F17" s="29">
        <v>1800</v>
      </c>
      <c r="G17" s="30">
        <f t="shared" si="0"/>
        <v>800</v>
      </c>
      <c r="H17" s="21">
        <v>46318</v>
      </c>
      <c r="I17" s="20" t="s">
        <v>143</v>
      </c>
      <c r="J17" s="16" t="s">
        <v>144</v>
      </c>
      <c r="K17" s="1"/>
      <c r="L17" s="1"/>
      <c r="M17" s="1"/>
      <c r="N17" s="1"/>
      <c r="O17" s="1"/>
      <c r="P17" s="1"/>
      <c r="Q17" s="1"/>
      <c r="R17" s="1"/>
      <c r="S17" s="1"/>
    </row>
    <row r="18" spans="1:19" ht="27" customHeight="1" x14ac:dyDescent="0.25">
      <c r="A18" s="18" t="s">
        <v>145</v>
      </c>
      <c r="B18" s="14" t="s">
        <v>87</v>
      </c>
      <c r="C18" s="16" t="s">
        <v>146</v>
      </c>
      <c r="D18" s="16" t="s">
        <v>147</v>
      </c>
      <c r="E18" s="29">
        <v>1700</v>
      </c>
      <c r="F18" s="29">
        <v>0</v>
      </c>
      <c r="G18" s="30">
        <f t="shared" si="0"/>
        <v>1700</v>
      </c>
      <c r="H18" s="21">
        <v>46332</v>
      </c>
      <c r="I18" s="20" t="s">
        <v>129</v>
      </c>
      <c r="J18" s="16" t="s">
        <v>148</v>
      </c>
      <c r="K18" s="1"/>
      <c r="L18" s="1"/>
      <c r="M18" s="1"/>
      <c r="N18" s="1"/>
      <c r="O18" s="1"/>
      <c r="P18" s="1"/>
      <c r="Q18" s="1"/>
      <c r="R18" s="1"/>
      <c r="S18" s="1"/>
    </row>
    <row r="19" spans="1:19" ht="27" customHeight="1" x14ac:dyDescent="0.25">
      <c r="A19" s="18" t="s">
        <v>149</v>
      </c>
      <c r="B19" s="14" t="s">
        <v>56</v>
      </c>
      <c r="C19" s="16" t="s">
        <v>150</v>
      </c>
      <c r="D19" s="16" t="s">
        <v>151</v>
      </c>
      <c r="E19" s="29">
        <v>1300</v>
      </c>
      <c r="F19" s="29">
        <v>0</v>
      </c>
      <c r="G19" s="30">
        <f t="shared" si="0"/>
        <v>1300</v>
      </c>
      <c r="H19" s="21">
        <v>46325</v>
      </c>
      <c r="I19" s="20" t="s">
        <v>67</v>
      </c>
      <c r="J19" s="16" t="s">
        <v>152</v>
      </c>
      <c r="K19" s="1"/>
      <c r="L19" s="1"/>
      <c r="M19" s="1"/>
      <c r="N19" s="1"/>
      <c r="O19" s="1"/>
      <c r="P19" s="1"/>
      <c r="Q19" s="1"/>
      <c r="R19" s="1"/>
      <c r="S19" s="1"/>
    </row>
    <row r="20" spans="1:19" ht="27" customHeight="1" x14ac:dyDescent="0.25">
      <c r="A20" s="18" t="s">
        <v>153</v>
      </c>
      <c r="B20" s="14" t="s">
        <v>154</v>
      </c>
      <c r="C20" s="16" t="s">
        <v>155</v>
      </c>
      <c r="D20" s="16" t="s">
        <v>156</v>
      </c>
      <c r="E20" s="29">
        <v>950</v>
      </c>
      <c r="F20" s="29">
        <v>620</v>
      </c>
      <c r="G20" s="30">
        <f t="shared" si="0"/>
        <v>330</v>
      </c>
      <c r="H20" s="21">
        <v>46328</v>
      </c>
      <c r="I20" s="20" t="s">
        <v>143</v>
      </c>
      <c r="J20" s="16" t="s">
        <v>157</v>
      </c>
      <c r="K20" s="1"/>
      <c r="L20" s="74" t="s">
        <v>158</v>
      </c>
      <c r="M20" s="74"/>
      <c r="N20" s="74"/>
      <c r="O20" s="1"/>
      <c r="P20" s="1"/>
      <c r="Q20" s="1"/>
      <c r="R20" s="1"/>
      <c r="S20" s="1"/>
    </row>
    <row r="21" spans="1:19" ht="27" customHeight="1" x14ac:dyDescent="0.25">
      <c r="A21" s="18" t="s">
        <v>159</v>
      </c>
      <c r="B21" s="14" t="s">
        <v>160</v>
      </c>
      <c r="C21" s="16" t="s">
        <v>161</v>
      </c>
      <c r="D21" s="16" t="s">
        <v>162</v>
      </c>
      <c r="E21" s="29">
        <v>1750</v>
      </c>
      <c r="F21" s="29">
        <v>0</v>
      </c>
      <c r="G21" s="30">
        <f t="shared" si="0"/>
        <v>1750</v>
      </c>
      <c r="H21" s="21">
        <v>46338</v>
      </c>
      <c r="I21" s="20" t="s">
        <v>67</v>
      </c>
      <c r="J21" s="16" t="s">
        <v>163</v>
      </c>
      <c r="K21" s="1"/>
      <c r="L21" s="33" t="s">
        <v>111</v>
      </c>
      <c r="M21" s="33" t="s">
        <v>164</v>
      </c>
      <c r="N21" s="33" t="s">
        <v>165</v>
      </c>
      <c r="O21" s="1"/>
      <c r="P21" s="1"/>
      <c r="Q21" s="1"/>
      <c r="R21" s="1"/>
      <c r="S21" s="1"/>
    </row>
    <row r="22" spans="1:19" ht="27" customHeight="1" x14ac:dyDescent="0.25">
      <c r="A22" s="18"/>
      <c r="B22" s="14"/>
      <c r="C22" s="16"/>
      <c r="D22" s="16"/>
      <c r="E22" s="29"/>
      <c r="F22" s="29"/>
      <c r="G22" s="30" t="str">
        <f t="shared" si="0"/>
        <v/>
      </c>
      <c r="H22" s="21"/>
      <c r="I22" s="20"/>
      <c r="J22" s="16"/>
      <c r="K22" s="1"/>
      <c r="L22" s="12" t="s">
        <v>121</v>
      </c>
      <c r="M22" s="34">
        <f t="shared" ref="M22:M30" si="1">SUMIF($B$13:$B$27,L22,$E$13:$E$27)</f>
        <v>6500</v>
      </c>
      <c r="N22" s="34">
        <f t="shared" ref="N22:N30" si="2">SUMIF($B$13:$B$27,L22,$F$13:$F$27)</f>
        <v>6500</v>
      </c>
      <c r="O22" s="1"/>
      <c r="P22" s="1"/>
      <c r="Q22" s="1"/>
      <c r="R22" s="1"/>
      <c r="S22" s="1"/>
    </row>
    <row r="23" spans="1:19" ht="27" customHeight="1" x14ac:dyDescent="0.25">
      <c r="A23" s="18"/>
      <c r="B23" s="14"/>
      <c r="C23" s="16"/>
      <c r="D23" s="16"/>
      <c r="E23" s="29"/>
      <c r="F23" s="29"/>
      <c r="G23" s="30" t="str">
        <f t="shared" si="0"/>
        <v/>
      </c>
      <c r="H23" s="21"/>
      <c r="I23" s="20"/>
      <c r="J23" s="16"/>
      <c r="K23" s="1"/>
      <c r="L23" s="12" t="s">
        <v>79</v>
      </c>
      <c r="M23" s="34">
        <f t="shared" si="1"/>
        <v>3200</v>
      </c>
      <c r="N23" s="34">
        <f t="shared" si="2"/>
        <v>3000</v>
      </c>
      <c r="O23" s="1"/>
      <c r="P23" s="1"/>
      <c r="Q23" s="1"/>
      <c r="R23" s="1"/>
      <c r="S23" s="1"/>
    </row>
    <row r="24" spans="1:19" ht="27" customHeight="1" x14ac:dyDescent="0.25">
      <c r="A24" s="18"/>
      <c r="B24" s="14"/>
      <c r="C24" s="16"/>
      <c r="D24" s="16"/>
      <c r="E24" s="29"/>
      <c r="F24" s="29"/>
      <c r="G24" s="30" t="str">
        <f t="shared" si="0"/>
        <v/>
      </c>
      <c r="H24" s="21"/>
      <c r="I24" s="20"/>
      <c r="J24" s="16"/>
      <c r="K24" s="1"/>
      <c r="L24" s="12" t="s">
        <v>132</v>
      </c>
      <c r="M24" s="34">
        <f t="shared" si="1"/>
        <v>4800</v>
      </c>
      <c r="N24" s="34">
        <f t="shared" si="2"/>
        <v>0</v>
      </c>
      <c r="O24" s="1"/>
      <c r="P24" s="1"/>
      <c r="Q24" s="1"/>
      <c r="R24" s="1"/>
      <c r="S24" s="1"/>
    </row>
    <row r="25" spans="1:19" ht="27" customHeight="1" x14ac:dyDescent="0.25">
      <c r="A25" s="18"/>
      <c r="B25" s="14"/>
      <c r="C25" s="16"/>
      <c r="D25" s="16"/>
      <c r="E25" s="29"/>
      <c r="F25" s="29"/>
      <c r="G25" s="30" t="str">
        <f t="shared" si="0"/>
        <v/>
      </c>
      <c r="H25" s="21"/>
      <c r="I25" s="20"/>
      <c r="J25" s="16"/>
      <c r="K25" s="1"/>
      <c r="L25" s="12" t="s">
        <v>70</v>
      </c>
      <c r="M25" s="34">
        <f t="shared" si="1"/>
        <v>1200</v>
      </c>
      <c r="N25" s="34">
        <f t="shared" si="2"/>
        <v>980</v>
      </c>
      <c r="O25" s="1"/>
      <c r="P25" s="1"/>
      <c r="Q25" s="1"/>
      <c r="R25" s="1"/>
      <c r="S25" s="1"/>
    </row>
    <row r="26" spans="1:19" ht="27" customHeight="1" x14ac:dyDescent="0.25">
      <c r="A26" s="18"/>
      <c r="B26" s="14"/>
      <c r="C26" s="16"/>
      <c r="D26" s="16"/>
      <c r="E26" s="29"/>
      <c r="F26" s="29"/>
      <c r="G26" s="30" t="str">
        <f t="shared" si="0"/>
        <v/>
      </c>
      <c r="H26" s="21"/>
      <c r="I26" s="20"/>
      <c r="J26" s="16"/>
      <c r="K26" s="1"/>
      <c r="L26" s="12" t="s">
        <v>65</v>
      </c>
      <c r="M26" s="34">
        <f t="shared" si="1"/>
        <v>2600</v>
      </c>
      <c r="N26" s="34">
        <f t="shared" si="2"/>
        <v>1800</v>
      </c>
      <c r="O26" s="1"/>
      <c r="P26" s="1"/>
      <c r="Q26" s="1"/>
      <c r="R26" s="1"/>
      <c r="S26" s="1"/>
    </row>
    <row r="27" spans="1:19" ht="27" customHeight="1" x14ac:dyDescent="0.25">
      <c r="A27" s="19"/>
      <c r="B27" s="15"/>
      <c r="C27" s="17"/>
      <c r="D27" s="17"/>
      <c r="E27" s="31"/>
      <c r="F27" s="31"/>
      <c r="G27" s="32" t="str">
        <f t="shared" si="0"/>
        <v/>
      </c>
      <c r="H27" s="24"/>
      <c r="I27" s="23"/>
      <c r="J27" s="17"/>
      <c r="K27" s="1"/>
      <c r="L27" s="12" t="s">
        <v>87</v>
      </c>
      <c r="M27" s="34">
        <f t="shared" si="1"/>
        <v>1700</v>
      </c>
      <c r="N27" s="34">
        <f t="shared" si="2"/>
        <v>0</v>
      </c>
      <c r="O27" s="1"/>
      <c r="P27" s="1"/>
      <c r="Q27" s="1"/>
      <c r="R27" s="1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2" t="s">
        <v>56</v>
      </c>
      <c r="M28" s="34">
        <f t="shared" si="1"/>
        <v>1300</v>
      </c>
      <c r="N28" s="34">
        <f t="shared" si="2"/>
        <v>0</v>
      </c>
      <c r="O28" s="1"/>
      <c r="P28" s="1"/>
      <c r="Q28" s="1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 t="s">
        <v>154</v>
      </c>
      <c r="M29" s="34">
        <f t="shared" si="1"/>
        <v>950</v>
      </c>
      <c r="N29" s="34">
        <f t="shared" si="2"/>
        <v>620</v>
      </c>
      <c r="O29" s="1"/>
      <c r="P29" s="1"/>
      <c r="Q29" s="1"/>
      <c r="R29" s="1"/>
      <c r="S29" s="1"/>
    </row>
    <row r="30" spans="1:19" ht="24" customHeight="1" x14ac:dyDescent="0.25">
      <c r="A30" s="72" t="s">
        <v>166</v>
      </c>
      <c r="B30" s="72"/>
      <c r="C30" s="72"/>
      <c r="D30" s="72"/>
      <c r="E30" s="72"/>
      <c r="F30" s="72"/>
      <c r="G30" s="72"/>
      <c r="H30" s="72"/>
      <c r="I30" s="72"/>
      <c r="J30" s="72"/>
      <c r="K30" s="1"/>
      <c r="L30" s="13" t="s">
        <v>160</v>
      </c>
      <c r="M30" s="35">
        <f t="shared" si="1"/>
        <v>1750</v>
      </c>
      <c r="N30" s="35">
        <f t="shared" si="2"/>
        <v>0</v>
      </c>
      <c r="O30" s="1"/>
      <c r="P30" s="1"/>
      <c r="Q30" s="1"/>
      <c r="R30" s="1"/>
      <c r="S30" s="1"/>
    </row>
    <row r="31" spans="1:19" x14ac:dyDescent="0.25">
      <c r="A31" s="73" t="s">
        <v>167</v>
      </c>
      <c r="B31" s="73"/>
      <c r="C31" s="73"/>
      <c r="D31" s="73"/>
      <c r="E31" s="73"/>
      <c r="F31" s="73"/>
      <c r="G31" s="73"/>
      <c r="H31" s="73"/>
      <c r="I31" s="73"/>
      <c r="J31" s="73"/>
      <c r="K31" s="1"/>
      <c r="L31" s="1"/>
      <c r="M31" s="1"/>
      <c r="N31" s="1"/>
      <c r="O31" s="1"/>
      <c r="P31" s="1"/>
      <c r="Q31" s="1"/>
      <c r="R31" s="1"/>
      <c r="S31" s="1"/>
    </row>
    <row r="32" spans="1:19" ht="29.1" customHeight="1" x14ac:dyDescent="0.25">
      <c r="A32" s="9" t="s">
        <v>32</v>
      </c>
      <c r="B32" s="9" t="s">
        <v>8</v>
      </c>
      <c r="C32" s="9" t="s">
        <v>168</v>
      </c>
      <c r="D32" s="9" t="s">
        <v>169</v>
      </c>
      <c r="E32" s="9" t="s">
        <v>9</v>
      </c>
      <c r="F32" s="9" t="s">
        <v>30</v>
      </c>
      <c r="G32" s="9" t="s">
        <v>170</v>
      </c>
      <c r="H32" s="9" t="s">
        <v>34</v>
      </c>
      <c r="I32" s="9" t="s">
        <v>171</v>
      </c>
      <c r="J32" s="9" t="s">
        <v>172</v>
      </c>
      <c r="K32" s="1"/>
      <c r="L32" s="71" t="s">
        <v>173</v>
      </c>
      <c r="M32" s="71"/>
      <c r="N32" s="71"/>
      <c r="O32" s="71"/>
      <c r="P32" s="71"/>
      <c r="Q32" s="71"/>
      <c r="R32" s="71"/>
      <c r="S32" s="71"/>
    </row>
    <row r="33" spans="1:19" ht="27.95" customHeight="1" x14ac:dyDescent="0.25">
      <c r="A33" s="36">
        <v>0.3125</v>
      </c>
      <c r="B33" s="36">
        <v>0.35416666666666669</v>
      </c>
      <c r="C33" s="37">
        <f t="shared" ref="C33:C48" si="3">IF(OR(A33="",B33=""),"",B33-A33)</f>
        <v>4.1666666666666685E-2</v>
      </c>
      <c r="D33" s="16" t="s">
        <v>174</v>
      </c>
      <c r="E33" s="16" t="s">
        <v>175</v>
      </c>
      <c r="F33" s="16" t="s">
        <v>81</v>
      </c>
      <c r="G33" s="16" t="s">
        <v>176</v>
      </c>
      <c r="H33" s="20" t="s">
        <v>177</v>
      </c>
      <c r="I33" s="20">
        <v>10</v>
      </c>
      <c r="J33" s="16" t="s">
        <v>178</v>
      </c>
      <c r="K33" s="1"/>
      <c r="L33" s="40" t="s">
        <v>179</v>
      </c>
      <c r="M33" s="40" t="s">
        <v>180</v>
      </c>
      <c r="N33" s="40" t="s">
        <v>181</v>
      </c>
      <c r="O33" s="40" t="s">
        <v>182</v>
      </c>
      <c r="P33" s="40" t="s">
        <v>183</v>
      </c>
      <c r="Q33" s="40" t="s">
        <v>184</v>
      </c>
      <c r="R33" s="40" t="s">
        <v>185</v>
      </c>
      <c r="S33" s="40" t="s">
        <v>186</v>
      </c>
    </row>
    <row r="34" spans="1:19" ht="27.95" customHeight="1" x14ac:dyDescent="0.25">
      <c r="A34" s="36">
        <v>0.35416666666666669</v>
      </c>
      <c r="B34" s="36">
        <v>0.375</v>
      </c>
      <c r="C34" s="37">
        <f t="shared" si="3"/>
        <v>2.0833333333333315E-2</v>
      </c>
      <c r="D34" s="16" t="s">
        <v>187</v>
      </c>
      <c r="E34" s="16" t="s">
        <v>188</v>
      </c>
      <c r="F34" s="16" t="s">
        <v>3</v>
      </c>
      <c r="G34" s="16" t="s">
        <v>189</v>
      </c>
      <c r="H34" s="20" t="s">
        <v>190</v>
      </c>
      <c r="I34" s="20">
        <v>5</v>
      </c>
      <c r="J34" s="16" t="s">
        <v>191</v>
      </c>
      <c r="K34" s="1"/>
      <c r="L34" s="41" t="s">
        <v>2</v>
      </c>
      <c r="M34" s="41" t="s">
        <v>3</v>
      </c>
      <c r="N34" s="41" t="s">
        <v>192</v>
      </c>
      <c r="O34" s="41" t="s">
        <v>193</v>
      </c>
      <c r="P34" s="41" t="s">
        <v>194</v>
      </c>
      <c r="Q34" s="41" t="s">
        <v>195</v>
      </c>
      <c r="R34" s="41" t="s">
        <v>196</v>
      </c>
      <c r="S34" s="41" t="s">
        <v>197</v>
      </c>
    </row>
    <row r="35" spans="1:19" ht="27.95" customHeight="1" x14ac:dyDescent="0.25">
      <c r="A35" s="36">
        <v>0.375</v>
      </c>
      <c r="B35" s="36">
        <v>0.39583333333333331</v>
      </c>
      <c r="C35" s="37">
        <f t="shared" si="3"/>
        <v>2.0833333333333315E-2</v>
      </c>
      <c r="D35" s="16" t="s">
        <v>198</v>
      </c>
      <c r="E35" s="16" t="s">
        <v>199</v>
      </c>
      <c r="F35" s="16" t="s">
        <v>72</v>
      </c>
      <c r="G35" s="16" t="s">
        <v>200</v>
      </c>
      <c r="H35" s="20" t="s">
        <v>190</v>
      </c>
      <c r="I35" s="20">
        <v>5</v>
      </c>
      <c r="J35" s="16" t="s">
        <v>201</v>
      </c>
      <c r="K35" s="1"/>
      <c r="L35" s="41" t="s">
        <v>121</v>
      </c>
      <c r="M35" s="41" t="s">
        <v>202</v>
      </c>
      <c r="N35" s="41" t="s">
        <v>10</v>
      </c>
      <c r="O35" s="41" t="s">
        <v>203</v>
      </c>
      <c r="P35" s="41" t="s">
        <v>204</v>
      </c>
      <c r="Q35" s="41" t="s">
        <v>205</v>
      </c>
      <c r="R35" s="41" t="s">
        <v>196</v>
      </c>
      <c r="S35" s="41" t="s">
        <v>206</v>
      </c>
    </row>
    <row r="36" spans="1:19" ht="27.95" customHeight="1" x14ac:dyDescent="0.25">
      <c r="A36" s="36">
        <v>0.39583333333333331</v>
      </c>
      <c r="B36" s="36">
        <v>0.40625</v>
      </c>
      <c r="C36" s="37">
        <f t="shared" si="3"/>
        <v>1.0416666666666685E-2</v>
      </c>
      <c r="D36" s="16" t="s">
        <v>207</v>
      </c>
      <c r="E36" s="16" t="s">
        <v>175</v>
      </c>
      <c r="F36" s="16" t="s">
        <v>3</v>
      </c>
      <c r="G36" s="16" t="s">
        <v>208</v>
      </c>
      <c r="H36" s="20" t="s">
        <v>190</v>
      </c>
      <c r="I36" s="20">
        <v>5</v>
      </c>
      <c r="J36" s="16" t="s">
        <v>209</v>
      </c>
      <c r="K36" s="1"/>
      <c r="L36" s="41" t="s">
        <v>79</v>
      </c>
      <c r="M36" s="41" t="s">
        <v>81</v>
      </c>
      <c r="N36" s="41" t="s">
        <v>128</v>
      </c>
      <c r="O36" s="41" t="s">
        <v>210</v>
      </c>
      <c r="P36" s="41" t="s">
        <v>211</v>
      </c>
      <c r="Q36" s="41" t="s">
        <v>205</v>
      </c>
      <c r="R36" s="41" t="s">
        <v>196</v>
      </c>
      <c r="S36" s="41" t="s">
        <v>212</v>
      </c>
    </row>
    <row r="37" spans="1:19" ht="27.95" customHeight="1" x14ac:dyDescent="0.25">
      <c r="A37" s="36">
        <v>0.40625</v>
      </c>
      <c r="B37" s="36">
        <v>0.45833333333333331</v>
      </c>
      <c r="C37" s="37">
        <f t="shared" si="3"/>
        <v>5.2083333333333315E-2</v>
      </c>
      <c r="D37" s="16" t="s">
        <v>213</v>
      </c>
      <c r="E37" s="16" t="s">
        <v>175</v>
      </c>
      <c r="F37" s="16" t="s">
        <v>214</v>
      </c>
      <c r="G37" s="16" t="s">
        <v>215</v>
      </c>
      <c r="H37" s="20" t="s">
        <v>190</v>
      </c>
      <c r="I37" s="20">
        <v>10</v>
      </c>
      <c r="J37" s="16" t="s">
        <v>216</v>
      </c>
      <c r="K37" s="1"/>
      <c r="L37" s="41" t="s">
        <v>132</v>
      </c>
      <c r="M37" s="41" t="s">
        <v>53</v>
      </c>
      <c r="N37" s="41" t="s">
        <v>134</v>
      </c>
      <c r="O37" s="41" t="s">
        <v>217</v>
      </c>
      <c r="P37" s="41" t="s">
        <v>218</v>
      </c>
      <c r="Q37" s="41" t="s">
        <v>219</v>
      </c>
      <c r="R37" s="41" t="s">
        <v>220</v>
      </c>
      <c r="S37" s="41" t="s">
        <v>221</v>
      </c>
    </row>
    <row r="38" spans="1:19" ht="27.95" customHeight="1" x14ac:dyDescent="0.25">
      <c r="A38" s="36">
        <v>0.45833333333333331</v>
      </c>
      <c r="B38" s="36">
        <v>0.47222222222222221</v>
      </c>
      <c r="C38" s="37">
        <f t="shared" si="3"/>
        <v>1.3888888888888895E-2</v>
      </c>
      <c r="D38" s="16" t="s">
        <v>222</v>
      </c>
      <c r="E38" s="16" t="s">
        <v>223</v>
      </c>
      <c r="F38" s="16" t="s">
        <v>53</v>
      </c>
      <c r="G38" s="16" t="s">
        <v>224</v>
      </c>
      <c r="H38" s="20" t="s">
        <v>190</v>
      </c>
      <c r="I38" s="20">
        <v>5</v>
      </c>
      <c r="J38" s="16" t="s">
        <v>225</v>
      </c>
      <c r="K38" s="1"/>
      <c r="L38" s="41" t="s">
        <v>56</v>
      </c>
      <c r="M38" s="41" t="s">
        <v>58</v>
      </c>
      <c r="N38" s="41" t="s">
        <v>151</v>
      </c>
      <c r="O38" s="41" t="s">
        <v>226</v>
      </c>
      <c r="P38" s="41" t="s">
        <v>227</v>
      </c>
      <c r="Q38" s="41" t="s">
        <v>228</v>
      </c>
      <c r="R38" s="41" t="s">
        <v>196</v>
      </c>
      <c r="S38" s="41" t="s">
        <v>229</v>
      </c>
    </row>
    <row r="39" spans="1:19" ht="27.95" customHeight="1" x14ac:dyDescent="0.25">
      <c r="A39" s="36">
        <v>0.47222222222222221</v>
      </c>
      <c r="B39" s="36">
        <v>0.52083333333333337</v>
      </c>
      <c r="C39" s="37">
        <f t="shared" si="3"/>
        <v>4.861111111111116E-2</v>
      </c>
      <c r="D39" s="16" t="s">
        <v>230</v>
      </c>
      <c r="E39" s="16" t="s">
        <v>231</v>
      </c>
      <c r="F39" s="16" t="s">
        <v>214</v>
      </c>
      <c r="G39" s="16" t="s">
        <v>232</v>
      </c>
      <c r="H39" s="20" t="s">
        <v>190</v>
      </c>
      <c r="I39" s="20">
        <v>10</v>
      </c>
      <c r="J39" s="16" t="s">
        <v>233</v>
      </c>
      <c r="K39" s="1"/>
      <c r="L39" s="41" t="s">
        <v>70</v>
      </c>
      <c r="M39" s="41" t="s">
        <v>72</v>
      </c>
      <c r="N39" s="41" t="s">
        <v>192</v>
      </c>
      <c r="O39" s="41" t="s">
        <v>234</v>
      </c>
      <c r="P39" s="41" t="s">
        <v>235</v>
      </c>
      <c r="Q39" s="41" t="s">
        <v>228</v>
      </c>
      <c r="R39" s="41" t="s">
        <v>220</v>
      </c>
      <c r="S39" s="41" t="s">
        <v>236</v>
      </c>
    </row>
    <row r="40" spans="1:19" ht="27.95" customHeight="1" x14ac:dyDescent="0.25">
      <c r="A40" s="36">
        <v>0.52083333333333337</v>
      </c>
      <c r="B40" s="36">
        <v>0.5625</v>
      </c>
      <c r="C40" s="37">
        <f t="shared" si="3"/>
        <v>4.166666666666663E-2</v>
      </c>
      <c r="D40" s="16" t="s">
        <v>237</v>
      </c>
      <c r="E40" s="16" t="s">
        <v>238</v>
      </c>
      <c r="F40" s="16" t="s">
        <v>53</v>
      </c>
      <c r="G40" s="16" t="s">
        <v>239</v>
      </c>
      <c r="H40" s="20" t="s">
        <v>190</v>
      </c>
      <c r="I40" s="20">
        <v>10</v>
      </c>
      <c r="J40" s="16" t="s">
        <v>240</v>
      </c>
      <c r="K40" s="1"/>
      <c r="L40" s="41"/>
      <c r="M40" s="41"/>
      <c r="N40" s="41"/>
      <c r="O40" s="41"/>
      <c r="P40" s="41"/>
      <c r="Q40" s="41"/>
      <c r="R40" s="41"/>
      <c r="S40" s="41"/>
    </row>
    <row r="41" spans="1:19" ht="27.95" customHeight="1" x14ac:dyDescent="0.25">
      <c r="A41" s="36">
        <v>0.5625</v>
      </c>
      <c r="B41" s="36">
        <v>0.625</v>
      </c>
      <c r="C41" s="37">
        <f t="shared" si="3"/>
        <v>6.25E-2</v>
      </c>
      <c r="D41" s="16" t="s">
        <v>241</v>
      </c>
      <c r="E41" s="16" t="s">
        <v>231</v>
      </c>
      <c r="F41" s="16" t="s">
        <v>214</v>
      </c>
      <c r="G41" s="16" t="s">
        <v>242</v>
      </c>
      <c r="H41" s="20" t="s">
        <v>190</v>
      </c>
      <c r="I41" s="20">
        <v>10</v>
      </c>
      <c r="J41" s="16" t="s">
        <v>243</v>
      </c>
      <c r="K41" s="1"/>
      <c r="L41" s="41"/>
      <c r="M41" s="41"/>
      <c r="N41" s="41"/>
      <c r="O41" s="41"/>
      <c r="P41" s="41"/>
      <c r="Q41" s="41"/>
      <c r="R41" s="41"/>
      <c r="S41" s="41"/>
    </row>
    <row r="42" spans="1:19" ht="27.95" customHeight="1" x14ac:dyDescent="0.25">
      <c r="A42" s="36">
        <v>0.625</v>
      </c>
      <c r="B42" s="36">
        <v>0.63888888888888884</v>
      </c>
      <c r="C42" s="37">
        <f t="shared" si="3"/>
        <v>1.388888888888884E-2</v>
      </c>
      <c r="D42" s="16" t="s">
        <v>222</v>
      </c>
      <c r="E42" s="16" t="s">
        <v>223</v>
      </c>
      <c r="F42" s="16" t="s">
        <v>53</v>
      </c>
      <c r="G42" s="16" t="s">
        <v>244</v>
      </c>
      <c r="H42" s="20" t="s">
        <v>190</v>
      </c>
      <c r="I42" s="20">
        <v>5</v>
      </c>
      <c r="J42" s="16" t="s">
        <v>245</v>
      </c>
      <c r="K42" s="1"/>
      <c r="L42" s="42"/>
      <c r="M42" s="42"/>
      <c r="N42" s="42"/>
      <c r="O42" s="42"/>
      <c r="P42" s="42"/>
      <c r="Q42" s="42"/>
      <c r="R42" s="42"/>
      <c r="S42" s="42"/>
    </row>
    <row r="43" spans="1:19" ht="27.95" customHeight="1" x14ac:dyDescent="0.25">
      <c r="A43" s="36">
        <v>0.63888888888888884</v>
      </c>
      <c r="B43" s="36">
        <v>0.6875</v>
      </c>
      <c r="C43" s="37">
        <f t="shared" si="3"/>
        <v>4.861111111111116E-2</v>
      </c>
      <c r="D43" s="16" t="s">
        <v>246</v>
      </c>
      <c r="E43" s="16" t="s">
        <v>175</v>
      </c>
      <c r="F43" s="16" t="s">
        <v>3</v>
      </c>
      <c r="G43" s="16" t="s">
        <v>247</v>
      </c>
      <c r="H43" s="20" t="s">
        <v>190</v>
      </c>
      <c r="I43" s="20">
        <v>10</v>
      </c>
      <c r="J43" s="16" t="s">
        <v>248</v>
      </c>
      <c r="K43" s="1"/>
      <c r="L43" s="1"/>
      <c r="M43" s="1"/>
      <c r="N43" s="1"/>
      <c r="O43" s="1"/>
      <c r="P43" s="1"/>
      <c r="Q43" s="1"/>
      <c r="R43" s="1"/>
      <c r="S43" s="1"/>
    </row>
    <row r="44" spans="1:19" ht="27.95" customHeight="1" x14ac:dyDescent="0.25">
      <c r="A44" s="36">
        <v>0.6875</v>
      </c>
      <c r="B44" s="36">
        <v>0.70833333333333337</v>
      </c>
      <c r="C44" s="37">
        <f t="shared" si="3"/>
        <v>2.083333333333337E-2</v>
      </c>
      <c r="D44" s="16" t="s">
        <v>249</v>
      </c>
      <c r="E44" s="16" t="s">
        <v>175</v>
      </c>
      <c r="F44" s="16" t="s">
        <v>72</v>
      </c>
      <c r="G44" s="16" t="s">
        <v>250</v>
      </c>
      <c r="H44" s="20" t="s">
        <v>190</v>
      </c>
      <c r="I44" s="20">
        <v>5</v>
      </c>
      <c r="J44" s="16" t="s">
        <v>251</v>
      </c>
      <c r="K44" s="1"/>
      <c r="L44" s="1"/>
      <c r="M44" s="1"/>
      <c r="N44" s="1"/>
      <c r="O44" s="1"/>
      <c r="P44" s="1"/>
      <c r="Q44" s="1"/>
      <c r="R44" s="1"/>
      <c r="S44" s="1"/>
    </row>
    <row r="45" spans="1:19" ht="27.95" customHeight="1" x14ac:dyDescent="0.25">
      <c r="A45" s="36">
        <v>0.70833333333333337</v>
      </c>
      <c r="B45" s="36">
        <v>0.75</v>
      </c>
      <c r="C45" s="37">
        <f t="shared" si="3"/>
        <v>4.166666666666663E-2</v>
      </c>
      <c r="D45" s="16" t="s">
        <v>252</v>
      </c>
      <c r="E45" s="16" t="s">
        <v>253</v>
      </c>
      <c r="F45" s="16" t="s">
        <v>81</v>
      </c>
      <c r="G45" s="16" t="s">
        <v>254</v>
      </c>
      <c r="H45" s="20" t="s">
        <v>190</v>
      </c>
      <c r="I45" s="20">
        <v>0</v>
      </c>
      <c r="J45" s="16" t="s">
        <v>255</v>
      </c>
      <c r="K45" s="1"/>
      <c r="L45" s="1"/>
      <c r="M45" s="1"/>
      <c r="N45" s="1"/>
      <c r="O45" s="1"/>
      <c r="P45" s="1"/>
      <c r="Q45" s="1"/>
      <c r="R45" s="1"/>
      <c r="S45" s="1"/>
    </row>
    <row r="46" spans="1:19" ht="27.95" customHeight="1" x14ac:dyDescent="0.25">
      <c r="A46" s="36"/>
      <c r="B46" s="36"/>
      <c r="C46" s="37" t="str">
        <f t="shared" si="3"/>
        <v/>
      </c>
      <c r="D46" s="16"/>
      <c r="E46" s="16"/>
      <c r="F46" s="16"/>
      <c r="G46" s="16"/>
      <c r="H46" s="20"/>
      <c r="I46" s="20"/>
      <c r="J46" s="16"/>
      <c r="K46" s="1"/>
      <c r="L46" s="1"/>
      <c r="M46" s="1"/>
      <c r="N46" s="1"/>
      <c r="O46" s="1"/>
      <c r="P46" s="1"/>
      <c r="Q46" s="1"/>
      <c r="R46" s="1"/>
      <c r="S46" s="1"/>
    </row>
    <row r="47" spans="1:19" ht="27.95" customHeight="1" x14ac:dyDescent="0.25">
      <c r="A47" s="36"/>
      <c r="B47" s="36"/>
      <c r="C47" s="37" t="str">
        <f t="shared" si="3"/>
        <v/>
      </c>
      <c r="D47" s="16"/>
      <c r="E47" s="16"/>
      <c r="F47" s="16"/>
      <c r="G47" s="16"/>
      <c r="H47" s="20"/>
      <c r="I47" s="20"/>
      <c r="J47" s="16"/>
      <c r="K47" s="1"/>
      <c r="L47" s="1"/>
      <c r="M47" s="1"/>
      <c r="N47" s="1"/>
      <c r="O47" s="1"/>
      <c r="P47" s="1"/>
      <c r="Q47" s="1"/>
      <c r="R47" s="1"/>
      <c r="S47" s="1"/>
    </row>
    <row r="48" spans="1:19" ht="27.95" customHeight="1" x14ac:dyDescent="0.25">
      <c r="A48" s="38"/>
      <c r="B48" s="38"/>
      <c r="C48" s="39" t="str">
        <f t="shared" si="3"/>
        <v/>
      </c>
      <c r="D48" s="17"/>
      <c r="E48" s="17"/>
      <c r="F48" s="17"/>
      <c r="G48" s="17"/>
      <c r="H48" s="23"/>
      <c r="I48" s="23"/>
      <c r="J48" s="17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</sheetData>
  <mergeCells count="19">
    <mergeCell ref="A2:S2"/>
    <mergeCell ref="A4:C4"/>
    <mergeCell ref="A5:C7"/>
    <mergeCell ref="D4:F4"/>
    <mergeCell ref="D5:F7"/>
    <mergeCell ref="G4:I4"/>
    <mergeCell ref="G5:I7"/>
    <mergeCell ref="J4:L4"/>
    <mergeCell ref="J5:L7"/>
    <mergeCell ref="M4:O4"/>
    <mergeCell ref="M5:O7"/>
    <mergeCell ref="P4:S4"/>
    <mergeCell ref="P5:S7"/>
    <mergeCell ref="L32:S32"/>
    <mergeCell ref="A9:J9"/>
    <mergeCell ref="A10:J10"/>
    <mergeCell ref="L20:N20"/>
    <mergeCell ref="A30:J30"/>
    <mergeCell ref="A31:J31"/>
  </mergeCells>
  <conditionalFormatting sqref="G13:G27">
    <cfRule type="cellIs" dxfId="12" priority="1" operator="lessThan">
      <formula>0</formula>
    </cfRule>
    <cfRule type="cellIs" dxfId="11" priority="2" operator="greaterThanOrEqual">
      <formula>0</formula>
    </cfRule>
  </conditionalFormatting>
  <conditionalFormatting sqref="H33:H48">
    <cfRule type="expression" dxfId="10" priority="8">
      <formula>H33="Erledigt"</formula>
    </cfRule>
    <cfRule type="expression" dxfId="9" priority="9">
      <formula>H33="Bestätigt"</formula>
    </cfRule>
    <cfRule type="expression" dxfId="8" priority="10">
      <formula>H33="Laufend"</formula>
    </cfRule>
    <cfRule type="expression" dxfId="7" priority="11">
      <formula>H33="Entfällt"</formula>
    </cfRule>
  </conditionalFormatting>
  <conditionalFormatting sqref="I13:I27">
    <cfRule type="expression" dxfId="6" priority="3">
      <formula>I13="Bezahlt"</formula>
    </cfRule>
    <cfRule type="expression" dxfId="5" priority="4">
      <formula>I13="Teilbezahlt"</formula>
    </cfRule>
    <cfRule type="expression" dxfId="4" priority="5">
      <formula>I13="Offen"</formula>
    </cfRule>
    <cfRule type="expression" dxfId="3" priority="6">
      <formula>I13="Beauftragt"</formula>
    </cfRule>
    <cfRule type="expression" dxfId="2" priority="7">
      <formula>I13="Storniert"</formula>
    </cfRule>
  </conditionalFormatting>
  <conditionalFormatting sqref="R34:R42">
    <cfRule type="expression" dxfId="1" priority="12">
      <formula>R34="Ja"</formula>
    </cfRule>
    <cfRule type="expression" dxfId="0" priority="13">
      <formula>R34="Nein"</formula>
    </cfRule>
  </conditionalFormatting>
  <dataValidations count="4">
    <dataValidation type="list" sqref="B13:B27" xr:uid="{00000000-0002-0000-0100-000000000000}">
      <formula1>"Location,Technik,Catering,Kommunikation,Programm,Personal,Sicherheit,Logistik,Reserve,Sonstiges"</formula1>
    </dataValidation>
    <dataValidation type="list" sqref="I13:I27" xr:uid="{00000000-0002-0000-0100-000001000000}">
      <formula1>"Offen,Beauftragt,Teilbezahlt,Bezahlt,Storniert"</formula1>
    </dataValidation>
    <dataValidation type="list" sqref="H33:H48" xr:uid="{00000000-0002-0000-0100-000002000000}">
      <formula1>"Geplant,Bestätigt,Laufend,Erledigt,Entfällt"</formula1>
    </dataValidation>
    <dataValidation type="list" sqref="R34:R42" xr:uid="{00000000-0002-0000-0100-000003000000}">
      <formula1>"Ja,Nein"</formula1>
    </dataValidation>
  </dataValidation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Planung</vt:lpstr>
      <vt:lpstr>Budget &amp; Ablauf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2026-07-21T08:56:16Z</dcterms:modified>
</cp:coreProperties>
</file>