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Wartungsplan" sheetId="2" state="visible" r:id="rId4"/>
    <sheet name="Anlagenstamm" sheetId="3" state="visible" r:id="rId5"/>
    <sheet name="Anleitu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4" authorId="0">
      <text>
        <r>
          <rPr>
            <sz val="10"/>
            <rFont val="Arial"/>
            <family val="2"/>
          </rPr>
          <t xml:space="preserve">Automatisch: EDATUM(Letzte Wartung; Intervall in Monaten)</t>
        </r>
      </text>
    </comment>
    <comment ref="K4" authorId="0">
      <text>
        <r>
          <rPr>
            <sz val="10"/>
            <rFont val="Arial"/>
            <family val="2"/>
          </rPr>
          <t xml:space="preserve">Automatisch aus verbleibenden Tagen (Ampel-Logik)</t>
        </r>
      </text>
    </comment>
  </commentList>
</comments>
</file>

<file path=xl/sharedStrings.xml><?xml version="1.0" encoding="utf-8"?>
<sst xmlns="http://schemas.openxmlformats.org/spreadsheetml/2006/main" count="353" uniqueCount="198">
  <si>
    <t xml:space="preserve">WARTUNGSPLAN GEBÄUDE</t>
  </si>
  <si>
    <t xml:space="preserve">Instandhaltung · Terminsteuerung · Kostenkontrolle</t>
  </si>
  <si>
    <t xml:space="preserve">Objekt</t>
  </si>
  <si>
    <t xml:space="preserve">Standort</t>
  </si>
  <si>
    <t xml:space="preserve">Stand</t>
  </si>
  <si>
    <t xml:space="preserve">Bürogebäude Ahornweg 12</t>
  </si>
  <si>
    <t xml:space="preserve">42897 Beispielstadt</t>
  </si>
  <si>
    <t xml:space="preserve">STATUSÜBERSICHT</t>
  </si>
  <si>
    <t xml:space="preserve">Anlagen gesamt</t>
  </si>
  <si>
    <t xml:space="preserve">Überfällig</t>
  </si>
  <si>
    <t xml:space="preserve">Bald fällig</t>
  </si>
  <si>
    <t xml:space="preserve">Im Blick</t>
  </si>
  <si>
    <t xml:space="preserve">OK</t>
  </si>
  <si>
    <t xml:space="preserve">KOSTENÜBERBLICK (Soll-Ist)</t>
  </si>
  <si>
    <t xml:space="preserve">KOSTEN NACH KATEGORIE</t>
  </si>
  <si>
    <t xml:space="preserve">Geplante Kosten (Jahr)</t>
  </si>
  <si>
    <t xml:space="preserve">Sicherheit</t>
  </si>
  <si>
    <t xml:space="preserve">Ist-Kosten (bisher)</t>
  </si>
  <si>
    <t xml:space="preserve">Technik</t>
  </si>
  <si>
    <t xml:space="preserve">Abweichung</t>
  </si>
  <si>
    <t xml:space="preserve">Gebäudehülle</t>
  </si>
  <si>
    <t xml:space="preserve">Budgetausschöpfung</t>
  </si>
  <si>
    <t xml:space="preserve">Sanitär</t>
  </si>
  <si>
    <t xml:space="preserve">Außenanlage</t>
  </si>
  <si>
    <t xml:space="preserve">AMPEL-LOGIK</t>
  </si>
  <si>
    <t xml:space="preserve">Fälligkeit überschritten</t>
  </si>
  <si>
    <t xml:space="preserve">≤ 30 Tage</t>
  </si>
  <si>
    <t xml:space="preserve">≤ 60 Tage</t>
  </si>
  <si>
    <t xml:space="preserve">&gt; 60 Tage</t>
  </si>
  <si>
    <t xml:space="preserve">WARTUNGSPLAN – Terminsteuerung &amp; Instandhaltung</t>
  </si>
  <si>
    <t xml:space="preserve">Pflege direkt nach jeder Maßnahme  ·  „Nächste Fälligkeit", „Verbleibende Tage" und „Status" berechnen sich automatisch  ·  blaue Felder ausfüllen</t>
  </si>
  <si>
    <t xml:space="preserve">Anlagen-ID</t>
  </si>
  <si>
    <t xml:space="preserve">Anlage / Bauteil</t>
  </si>
  <si>
    <t xml:space="preserve">Kategorie</t>
  </si>
  <si>
    <t xml:space="preserve">Betreiber-
pflicht</t>
  </si>
  <si>
    <t xml:space="preserve">Priorität</t>
  </si>
  <si>
    <t xml:space="preserve">Intervall
(Monate)</t>
  </si>
  <si>
    <t xml:space="preserve">Letzte
Wartung</t>
  </si>
  <si>
    <t xml:space="preserve">Nächste
Fälligkeit</t>
  </si>
  <si>
    <t xml:space="preserve">Verbleibende
Tage</t>
  </si>
  <si>
    <t xml:space="preserve">Status</t>
  </si>
  <si>
    <t xml:space="preserve">Verantwortlich
(intern)</t>
  </si>
  <si>
    <t xml:space="preserve">Dienstleister</t>
  </si>
  <si>
    <t xml:space="preserve">Geplante
Kosten (€)</t>
  </si>
  <si>
    <t xml:space="preserve">Ist-Kosten
(€)</t>
  </si>
  <si>
    <t xml:space="preserve">Abweichung
(€)</t>
  </si>
  <si>
    <t xml:space="preserve">AN-001</t>
  </si>
  <si>
    <t xml:space="preserve">Heizungsanlage</t>
  </si>
  <si>
    <t xml:space="preserve">Technikzentrale UG</t>
  </si>
  <si>
    <t xml:space="preserve">Ja</t>
  </si>
  <si>
    <t xml:space="preserve">Hoch</t>
  </si>
  <si>
    <t xml:space="preserve">Haustechnik</t>
  </si>
  <si>
    <t xml:space="preserve">Wärmetechnik Berg GmbH</t>
  </si>
  <si>
    <t xml:space="preserve">AN-002</t>
  </si>
  <si>
    <t xml:space="preserve">Personenaufzug</t>
  </si>
  <si>
    <t xml:space="preserve">Treppenhaus Nord</t>
  </si>
  <si>
    <t xml:space="preserve">Facility Management</t>
  </si>
  <si>
    <t xml:space="preserve">Liftpartner Süd AG</t>
  </si>
  <si>
    <t xml:space="preserve">AN-003</t>
  </si>
  <si>
    <t xml:space="preserve">Brandmeldeanlage</t>
  </si>
  <si>
    <t xml:space="preserve">Zentrale UG</t>
  </si>
  <si>
    <t xml:space="preserve">Objektleitung</t>
  </si>
  <si>
    <t xml:space="preserve">Brandschutz Rhein GmbH</t>
  </si>
  <si>
    <t xml:space="preserve">AN-004</t>
  </si>
  <si>
    <t xml:space="preserve">Rauch- u. Wärmeabzug</t>
  </si>
  <si>
    <t xml:space="preserve">Dachgeschoss</t>
  </si>
  <si>
    <t xml:space="preserve">AN-005</t>
  </si>
  <si>
    <t xml:space="preserve">Lüftungsanlage</t>
  </si>
  <si>
    <t xml:space="preserve">Technikzentrale 1. OG</t>
  </si>
  <si>
    <t xml:space="preserve">KlimaClean GmbH</t>
  </si>
  <si>
    <t xml:space="preserve">AN-006</t>
  </si>
  <si>
    <t xml:space="preserve">Elektroverteilung</t>
  </si>
  <si>
    <t xml:space="preserve">Hauptverteiler UG</t>
  </si>
  <si>
    <t xml:space="preserve">Elektro Vogt GmbH</t>
  </si>
  <si>
    <t xml:space="preserve">AN-007</t>
  </si>
  <si>
    <t xml:space="preserve">Sprinkleranlage</t>
  </si>
  <si>
    <t xml:space="preserve">Lager EG</t>
  </si>
  <si>
    <t xml:space="preserve">AN-008</t>
  </si>
  <si>
    <t xml:space="preserve">Sektionaltore</t>
  </si>
  <si>
    <t xml:space="preserve">Tiefgarage</t>
  </si>
  <si>
    <t xml:space="preserve">Mittel</t>
  </si>
  <si>
    <t xml:space="preserve">ToranlagenService GmbH</t>
  </si>
  <si>
    <t xml:space="preserve">AN-009</t>
  </si>
  <si>
    <t xml:space="preserve">Dachentwässerung</t>
  </si>
  <si>
    <t xml:space="preserve">Gesamtes Gebäude</t>
  </si>
  <si>
    <t xml:space="preserve">Nein</t>
  </si>
  <si>
    <t xml:space="preserve">Hauswart</t>
  </si>
  <si>
    <t xml:space="preserve">Dachprofi Lang</t>
  </si>
  <si>
    <t xml:space="preserve">AN-010</t>
  </si>
  <si>
    <t xml:space="preserve">Sanitäranlagen</t>
  </si>
  <si>
    <t xml:space="preserve">Alle Etagen</t>
  </si>
  <si>
    <t xml:space="preserve">SanitärPlus GmbH</t>
  </si>
  <si>
    <t xml:space="preserve">AN-011</t>
  </si>
  <si>
    <t xml:space="preserve">Dachkontrolle</t>
  </si>
  <si>
    <t xml:space="preserve">Dach</t>
  </si>
  <si>
    <t xml:space="preserve">Niedrig</t>
  </si>
  <si>
    <t xml:space="preserve">AN-012</t>
  </si>
  <si>
    <t xml:space="preserve">Fassadenkontrolle</t>
  </si>
  <si>
    <t xml:space="preserve">Außenbereich</t>
  </si>
  <si>
    <t xml:space="preserve">intern</t>
  </si>
  <si>
    <t xml:space="preserve">AN-013</t>
  </si>
  <si>
    <t xml:space="preserve">Notbeleuchtung</t>
  </si>
  <si>
    <t xml:space="preserve">Flure / Treppenhäuser</t>
  </si>
  <si>
    <t xml:space="preserve">AN-014</t>
  </si>
  <si>
    <t xml:space="preserve">Außenanlagen / Grünpflege</t>
  </si>
  <si>
    <t xml:space="preserve">Außengelände</t>
  </si>
  <si>
    <t xml:space="preserve">GartenTeam Nord</t>
  </si>
  <si>
    <t xml:space="preserve">SUMME</t>
  </si>
  <si>
    <t xml:space="preserve">ANLAGENSTAMM – Bestands- &amp; Vertragsdaten</t>
  </si>
  <si>
    <t xml:space="preserve">Zentrale Erfassung aller wartungsrelevanten Anlagen – verknüpft über die Anlagen-ID mit dem Wartungsplan</t>
  </si>
  <si>
    <t xml:space="preserve">Hersteller</t>
  </si>
  <si>
    <t xml:space="preserve">Baujahr</t>
  </si>
  <si>
    <t xml:space="preserve">Inbetriebnahme</t>
  </si>
  <si>
    <t xml:space="preserve">Vertrags-Nr.</t>
  </si>
  <si>
    <t xml:space="preserve">Dokumentenablage</t>
  </si>
  <si>
    <t xml:space="preserve">Bemerkung</t>
  </si>
  <si>
    <t xml:space="preserve">Thermolux</t>
  </si>
  <si>
    <t xml:space="preserve">WB-2015-011</t>
  </si>
  <si>
    <t xml:space="preserve">/Doku/Heizung/</t>
  </si>
  <si>
    <t xml:space="preserve">Brennwertkessel, jährl. Prüfung</t>
  </si>
  <si>
    <t xml:space="preserve">Vertika</t>
  </si>
  <si>
    <t xml:space="preserve">LS-2018-042</t>
  </si>
  <si>
    <t xml:space="preserve">/Doku/Aufzug/</t>
  </si>
  <si>
    <t xml:space="preserve">Zutritt nur mit Fremdfirma</t>
  </si>
  <si>
    <t xml:space="preserve">Pyrosens</t>
  </si>
  <si>
    <t xml:space="preserve">BR-2019-007</t>
  </si>
  <si>
    <t xml:space="preserve">/Doku/Brandschutz/</t>
  </si>
  <si>
    <t xml:space="preserve">Aeroquin</t>
  </si>
  <si>
    <t xml:space="preserve">BR-2019-008</t>
  </si>
  <si>
    <t xml:space="preserve">/Doku/Brandschutz/RWA/</t>
  </si>
  <si>
    <t xml:space="preserve">Aeroflux</t>
  </si>
  <si>
    <t xml:space="preserve">KC-2017-012</t>
  </si>
  <si>
    <t xml:space="preserve">/Doku/Lueftung/</t>
  </si>
  <si>
    <t xml:space="preserve">Filterwechsel halbjährlich</t>
  </si>
  <si>
    <t xml:space="preserve">Voltcore</t>
  </si>
  <si>
    <t xml:space="preserve">EV-2014-003</t>
  </si>
  <si>
    <t xml:space="preserve">/Doku/Elektro/</t>
  </si>
  <si>
    <t xml:space="preserve">E-Check gem. Prüffrist</t>
  </si>
  <si>
    <t xml:space="preserve">Aquashield</t>
  </si>
  <si>
    <t xml:space="preserve">BR-2019-010</t>
  </si>
  <si>
    <t xml:space="preserve">Portalis</t>
  </si>
  <si>
    <t xml:space="preserve">TS-2016-009</t>
  </si>
  <si>
    <t xml:space="preserve">/Doku/Tore/</t>
  </si>
  <si>
    <t xml:space="preserve">Termin mit Nutzern abstimmen</t>
  </si>
  <si>
    <t xml:space="preserve">—</t>
  </si>
  <si>
    <t xml:space="preserve">DL-2020-004</t>
  </si>
  <si>
    <t xml:space="preserve">/Doku/Dach/</t>
  </si>
  <si>
    <t xml:space="preserve">Begehung mit Dachdecker</t>
  </si>
  <si>
    <t xml:space="preserve">Aquafit</t>
  </si>
  <si>
    <t xml:space="preserve">SP-2021-005</t>
  </si>
  <si>
    <t xml:space="preserve">/Doku/Sanitaer/</t>
  </si>
  <si>
    <t xml:space="preserve">DL-2020-001</t>
  </si>
  <si>
    <t xml:space="preserve">Sicht- u. Funktionsprüfung</t>
  </si>
  <si>
    <t xml:space="preserve">/Doku/Fassade/</t>
  </si>
  <si>
    <t xml:space="preserve">Optische Kontrolle</t>
  </si>
  <si>
    <t xml:space="preserve">EV-2016-015</t>
  </si>
  <si>
    <t xml:space="preserve">Funktionsprüfung halbjährlich</t>
  </si>
  <si>
    <t xml:space="preserve">GT-2022-020</t>
  </si>
  <si>
    <t xml:space="preserve">/Doku/Aussen/</t>
  </si>
  <si>
    <t xml:space="preserve">Saisonaler Pflegeplan</t>
  </si>
  <si>
    <t xml:space="preserve">ANLEITUNG &amp; HINWEISE</t>
  </si>
  <si>
    <t xml:space="preserve">Aufbau der Vorlage</t>
  </si>
  <si>
    <t xml:space="preserve">Übersicht</t>
  </si>
  <si>
    <t xml:space="preserve">Dashboard mit automatischen Kennzahlen: Statusverteilung, Soll-Ist-Kosten und Kosten je Kategorie. Nur Ergebnisfelder – keine Eingabe nötig.</t>
  </si>
  <si>
    <t xml:space="preserve">Wartungsplan</t>
  </si>
  <si>
    <t xml:space="preserve">Hauptblatt zur Termin- und Kostensteuerung. Hier werden alle Maßnahmen gepflegt.</t>
  </si>
  <si>
    <t xml:space="preserve">Anlagenstamm</t>
  </si>
  <si>
    <t xml:space="preserve">Stamm- und Vertragsdaten je Anlage, über die Anlagen-ID mit dem Wartungsplan verknüpft.</t>
  </si>
  <si>
    <t xml:space="preserve">Anleitung</t>
  </si>
  <si>
    <t xml:space="preserve">Diese Seite – Bedienung, Formeln und rechtliche Hinweise.</t>
  </si>
  <si>
    <t xml:space="preserve">Automatische Formeln (im Wartungsplan)</t>
  </si>
  <si>
    <t xml:space="preserve">Nächste Fälligkeit</t>
  </si>
  <si>
    <t xml:space="preserve">Formel: EDATUM(Letzte Wartung; Intervall in Monaten). Wird automatisch aus der letzten Wartung und dem Intervall berechnet.</t>
  </si>
  <si>
    <t xml:space="preserve">Verbleibende Tage</t>
  </si>
  <si>
    <t xml:space="preserve">Formel: Nächste Fälligkeit minus HEUTE(). Aktualisiert sich täglich beim Öffnen der Datei.</t>
  </si>
  <si>
    <t xml:space="preserve">Status (Ampel)</t>
  </si>
  <si>
    <t xml:space="preserve">Überfällig (≤ 0 Tage) · Bald fällig (≤ 30) · Im Blick (≤ 60) · OK (&gt; 60). Färbt sich automatisch ein.</t>
  </si>
  <si>
    <t xml:space="preserve">Formel: Ist-Kosten minus Geplante Kosten. Grün = unter Budget, Rot = über Budget.</t>
  </si>
  <si>
    <t xml:space="preserve">Bedienung – Schritt für Schritt</t>
  </si>
  <si>
    <t xml:space="preserve">1 · Anlage anlegen</t>
  </si>
  <si>
    <t xml:space="preserve">Im Anlagenstamm eine neue Zeile mit Anlagen-ID und Stammdaten erfassen.</t>
  </si>
  <si>
    <t xml:space="preserve">2 · In Plan aufnehmen</t>
  </si>
  <si>
    <t xml:space="preserve">Im Wartungsplan Anlage, Intervall und letzte Wartung eintragen (blaue Felder).</t>
  </si>
  <si>
    <t xml:space="preserve">3 · Nach Maßnahme</t>
  </si>
  <si>
    <t xml:space="preserve">Datum in „Letzte Wartung" aktualisieren – Fälligkeit und Status rechnen sich neu.</t>
  </si>
  <si>
    <t xml:space="preserve">4 · Kosten pflegen</t>
  </si>
  <si>
    <t xml:space="preserve">Nach Rechnungseingang die Ist-Kosten eintragen; Abweichung und Übersicht folgen automatisch.</t>
  </si>
  <si>
    <t xml:space="preserve">Neue Zeile</t>
  </si>
  <si>
    <t xml:space="preserve">Zeile innerhalb des Datenbereichs einfügen und Formeln der Spalten I, J, K, P nach unten kopieren.</t>
  </si>
  <si>
    <t xml:space="preserve">Rechtliche &amp; organisatorische Hinweise</t>
  </si>
  <si>
    <t xml:space="preserve">Betreiberpflichten</t>
  </si>
  <si>
    <t xml:space="preserve">Gesetzliche Prüf- und Wartungspflichten (z. B. BetrSichV, ArbSchG, DIN 31051) je nach Anlage beachten.</t>
  </si>
  <si>
    <t xml:space="preserve">Dokumentation</t>
  </si>
  <si>
    <t xml:space="preserve">Prüfberichte, Wartungsprotokolle und Rechnungen revisionssicher ablegen und in „Dokumentenablage" referenzieren.</t>
  </si>
  <si>
    <t xml:space="preserve">Keine Rechtsberatung</t>
  </si>
  <si>
    <t xml:space="preserve">Diese Vorlage ersetzt keine Rechtsberatung. Konkrete Prüffristen hängen von Anlage, Nutzung und Organisation ab.</t>
  </si>
  <si>
    <t xml:space="preserve">Wann Software?</t>
  </si>
  <si>
    <t xml:space="preserve">Ab ca. 50–100 Positionen, mehreren Objekten oder Eskalationsbedarf ein CAFM-/FM-System prüfen.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</si>
</sst>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General"/>
    <numFmt numFmtId="167" formatCode="#,##0&quot; €&quot;;\-#,##0&quot; €&quot;;\–"/>
    <numFmt numFmtId="168" formatCode="00%;\-00%;\–"/>
    <numFmt numFmtId="169" formatCode="0&quot; Tage&quot;;\-0&quot; Tage&quot;;\–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sz val="11"/>
      <color rgb="FFFBEBCF"/>
      <name val="Calibri"/>
      <family val="0"/>
      <charset val="1"/>
    </font>
    <font>
      <b val="true"/>
      <sz val="9"/>
      <color rgb="FF6B7B80"/>
      <name val="Calibri"/>
      <family val="0"/>
      <charset val="1"/>
    </font>
    <font>
      <b val="true"/>
      <sz val="11"/>
      <color rgb="FF16404D"/>
      <name val="Calibri"/>
      <family val="0"/>
      <charset val="1"/>
    </font>
    <font>
      <b val="true"/>
      <sz val="11"/>
      <color rgb="FFE0982E"/>
      <name val="Calibri"/>
      <family val="0"/>
      <charset val="1"/>
    </font>
    <font>
      <b val="true"/>
      <sz val="12"/>
      <color rgb="FF16404D"/>
      <name val="Calibri"/>
      <family val="0"/>
      <charset val="1"/>
    </font>
    <font>
      <b val="true"/>
      <sz val="9"/>
      <color rgb="FF16404D"/>
      <name val="Calibri"/>
      <family val="0"/>
      <charset val="1"/>
    </font>
    <font>
      <b val="true"/>
      <sz val="9"/>
      <color rgb="FFAF2626"/>
      <name val="Calibri"/>
      <family val="0"/>
      <charset val="1"/>
    </font>
    <font>
      <b val="true"/>
      <sz val="9"/>
      <color rgb="FFB85C00"/>
      <name val="Calibri"/>
      <family val="0"/>
      <charset val="1"/>
    </font>
    <font>
      <b val="true"/>
      <sz val="9"/>
      <color rgb="FF8A6D12"/>
      <name val="Calibri"/>
      <family val="0"/>
      <charset val="1"/>
    </font>
    <font>
      <b val="true"/>
      <sz val="9"/>
      <color rgb="FF1E7A3D"/>
      <name val="Calibri"/>
      <family val="0"/>
      <charset val="1"/>
    </font>
    <font>
      <b val="true"/>
      <sz val="22"/>
      <color rgb="FF16404D"/>
      <name val="Calibri"/>
      <family val="0"/>
      <charset val="1"/>
    </font>
    <font>
      <b val="true"/>
      <sz val="22"/>
      <color rgb="FFAF2626"/>
      <name val="Calibri"/>
      <family val="0"/>
      <charset val="1"/>
    </font>
    <font>
      <b val="true"/>
      <sz val="22"/>
      <color rgb="FFB85C00"/>
      <name val="Calibri"/>
      <family val="0"/>
      <charset val="1"/>
    </font>
    <font>
      <b val="true"/>
      <sz val="22"/>
      <color rgb="FF8A6D12"/>
      <name val="Calibri"/>
      <family val="0"/>
      <charset val="1"/>
    </font>
    <font>
      <b val="true"/>
      <sz val="22"/>
      <color rgb="FF1E7A3D"/>
      <name val="Calibri"/>
      <family val="0"/>
      <charset val="1"/>
    </font>
    <font>
      <sz val="10"/>
      <color rgb="FF1E2A2E"/>
      <name val="Calibri"/>
      <family val="0"/>
      <charset val="1"/>
    </font>
    <font>
      <b val="true"/>
      <sz val="10"/>
      <color rgb="FF22606E"/>
      <name val="Calibri"/>
      <family val="0"/>
      <charset val="1"/>
    </font>
    <font>
      <b val="true"/>
      <sz val="10"/>
      <color rgb="FF6B7B80"/>
      <name val="Calibri"/>
      <family val="0"/>
      <charset val="1"/>
    </font>
    <font>
      <sz val="9"/>
      <color rgb="FF6B7B80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i val="true"/>
      <sz val="9"/>
      <color rgb="FF6B7B80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sz val="10"/>
      <color rgb="FF0000CC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name val="Arial"/>
      <family val="2"/>
    </font>
    <font>
      <b val="true"/>
      <sz val="12"/>
      <color rgb="FFE0982E"/>
      <name val="Calibri"/>
      <family val="0"/>
      <charset val="1"/>
    </font>
    <font>
      <b val="true"/>
      <sz val="10"/>
      <color rgb="FF16404D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6404D"/>
        <bgColor rgb="FF1E2A2E"/>
      </patternFill>
    </fill>
    <fill>
      <patternFill patternType="solid">
        <fgColor rgb="FFE4EDEF"/>
        <bgColor rgb="FFD8EEDD"/>
      </patternFill>
    </fill>
    <fill>
      <patternFill patternType="solid">
        <fgColor rgb="FFF6D6D6"/>
        <bgColor rgb="FFFBDFC4"/>
      </patternFill>
    </fill>
    <fill>
      <patternFill patternType="solid">
        <fgColor rgb="FFFBDFC4"/>
        <bgColor rgb="FFF6D6D6"/>
      </patternFill>
    </fill>
    <fill>
      <patternFill patternType="solid">
        <fgColor rgb="FFFFF2CC"/>
        <bgColor rgb="FFFBEBCF"/>
      </patternFill>
    </fill>
    <fill>
      <patternFill patternType="solid">
        <fgColor rgb="FFD8EEDD"/>
        <bgColor rgb="FFE4EDEF"/>
      </patternFill>
    </fill>
    <fill>
      <patternFill patternType="solid">
        <fgColor rgb="FF22606E"/>
        <bgColor rgb="FF1E7A3D"/>
      </patternFill>
    </fill>
    <fill>
      <patternFill patternType="solid">
        <fgColor rgb="FFFFFFFF"/>
        <bgColor rgb="FFF4F8F9"/>
      </patternFill>
    </fill>
    <fill>
      <patternFill patternType="solid">
        <fgColor rgb="FFF4F8F9"/>
        <bgColor rgb="FFFFFFFF"/>
      </patternFill>
    </fill>
    <fill>
      <patternFill patternType="solid">
        <fgColor rgb="FFFBEBCF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9D6DA"/>
      </bottom>
      <diagonal/>
    </border>
    <border diagonalUp="false" diagonalDown="false">
      <left style="thin">
        <color rgb="FFC9D6DA"/>
      </left>
      <right style="thin">
        <color rgb="FFC9D6DA"/>
      </right>
      <top style="thin">
        <color rgb="FFC9D6DA"/>
      </top>
      <bottom style="thin">
        <color rgb="FFC9D6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8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Calibri"/>
        <charset val="1"/>
        <family val="0"/>
        <b val="1"/>
        <color rgb="FFAF2626"/>
        <sz val="10"/>
      </font>
      <fill>
        <patternFill>
          <bgColor rgb="FFF6D6D6"/>
        </patternFill>
      </fill>
    </dxf>
    <dxf>
      <font>
        <name val="Calibri"/>
        <charset val="1"/>
        <family val="0"/>
        <b val="1"/>
        <color rgb="FFB85C00"/>
        <sz val="10"/>
      </font>
      <fill>
        <patternFill>
          <bgColor rgb="FFFBDFC4"/>
        </patternFill>
      </fill>
    </dxf>
    <dxf>
      <font>
        <name val="Calibri"/>
        <charset val="1"/>
        <family val="0"/>
        <b val="1"/>
        <color rgb="FF8A6D12"/>
        <sz val="10"/>
      </font>
      <fill>
        <patternFill>
          <bgColor rgb="FFFFF2CC"/>
        </patternFill>
      </fill>
    </dxf>
    <dxf>
      <font>
        <name val="Calibri"/>
        <charset val="1"/>
        <family val="0"/>
        <b val="1"/>
        <color rgb="FF1E7A3D"/>
        <sz val="10"/>
      </font>
      <fill>
        <patternFill>
          <bgColor rgb="FFD8EEDD"/>
        </patternFill>
      </fill>
    </dxf>
    <dxf>
      <font>
        <name val="Calibri"/>
        <charset val="1"/>
        <family val="0"/>
        <b val="1"/>
        <color rgb="FFAF2626"/>
        <sz val="10"/>
      </font>
    </dxf>
    <dxf>
      <font>
        <name val="Calibri"/>
        <charset val="1"/>
        <family val="0"/>
        <b val="1"/>
        <color rgb="FF1E7A3D"/>
        <sz val="10"/>
      </font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E7A3D"/>
      <rgbColor rgb="FF000080"/>
      <rgbColor rgb="FF8A6D12"/>
      <rgbColor rgb="FF800080"/>
      <rgbColor rgb="FF22606E"/>
      <rgbColor rgb="FFF6D6D6"/>
      <rgbColor rgb="FF6B7B80"/>
      <rgbColor rgb="FF9999FF"/>
      <rgbColor rgb="FF993366"/>
      <rgbColor rgb="FFFFF2CC"/>
      <rgbColor rgb="FFE4EDEF"/>
      <rgbColor rgb="FF660066"/>
      <rgbColor rgb="FFFF8080"/>
      <rgbColor rgb="FF0066CC"/>
      <rgbColor rgb="FFC9D6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8F9"/>
      <rgbColor rgb="FFD8EEDD"/>
      <rgbColor rgb="FFFBEBCF"/>
      <rgbColor rgb="FF99CCFF"/>
      <rgbColor rgb="FFFF99CC"/>
      <rgbColor rgb="FFCC99FF"/>
      <rgbColor rgb="FFFBDFC4"/>
      <rgbColor rgb="FF3366FF"/>
      <rgbColor rgb="FF33CCCC"/>
      <rgbColor rgb="FF99CC00"/>
      <rgbColor rgb="FFFFCC00"/>
      <rgbColor rgb="FFE0982E"/>
      <rgbColor rgb="FFB85C00"/>
      <rgbColor rgb="FF666699"/>
      <rgbColor rgb="FF969696"/>
      <rgbColor rgb="FF16404D"/>
      <rgbColor rgb="FF339966"/>
      <rgbColor rgb="FF003300"/>
      <rgbColor rgb="FF333300"/>
      <rgbColor rgb="FFAF2626"/>
      <rgbColor rgb="FF993366"/>
      <rgbColor rgb="FF333399"/>
      <rgbColor rgb="FF1E2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404D"/>
    <pageSetUpPr fitToPage="false"/>
  </sheetPr>
  <dimension ref="A1:H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3"/>
      <c r="D4" s="3" t="s">
        <v>3</v>
      </c>
      <c r="E4" s="3"/>
      <c r="G4" s="4" t="s">
        <v>4</v>
      </c>
      <c r="H4" s="4"/>
    </row>
    <row r="5" customFormat="false" ht="15" hidden="false" customHeight="false" outlineLevel="0" collapsed="false">
      <c r="A5" s="5" t="s">
        <v>5</v>
      </c>
      <c r="B5" s="5"/>
      <c r="D5" s="5" t="s">
        <v>6</v>
      </c>
      <c r="E5" s="5"/>
      <c r="G5" s="6" t="n">
        <f aca="true">TODAY()</f>
        <v>46223</v>
      </c>
      <c r="H5" s="6"/>
    </row>
    <row r="7" customFormat="false" ht="15" hidden="false" customHeight="false" outlineLevel="0" collapsed="false">
      <c r="A7" s="7" t="s">
        <v>7</v>
      </c>
    </row>
    <row r="8" customFormat="false" ht="19.5" hidden="false" customHeight="true" outlineLevel="0" collapsed="false">
      <c r="A8" s="8" t="s">
        <v>8</v>
      </c>
      <c r="B8" s="9" t="s">
        <v>9</v>
      </c>
      <c r="C8" s="10" t="s">
        <v>10</v>
      </c>
      <c r="D8" s="11" t="s">
        <v>11</v>
      </c>
      <c r="E8" s="12" t="s">
        <v>12</v>
      </c>
      <c r="F8" s="12"/>
    </row>
    <row r="9" customFormat="false" ht="39.75" hidden="false" customHeight="true" outlineLevel="0" collapsed="false">
      <c r="A9" s="13" t="n">
        <f aca="false">COUNTA(Wartungsplan!$B$5:$B$18)</f>
        <v>14</v>
      </c>
      <c r="B9" s="14" t="n">
        <f aca="false">COUNTIF(Wartungsplan!$K$5:$K$18,"Überfällig")</f>
        <v>3</v>
      </c>
      <c r="C9" s="15" t="n">
        <f aca="false">COUNTIF(Wartungsplan!$K$5:$K$18,"Bald fällig")</f>
        <v>2</v>
      </c>
      <c r="D9" s="16" t="n">
        <f aca="false">COUNTIF(Wartungsplan!$K$5:$K$18,"Im Blick")</f>
        <v>3</v>
      </c>
      <c r="E9" s="17" t="n">
        <f aca="false">COUNTIF(Wartungsplan!$K$5:$K$18,"OK")</f>
        <v>6</v>
      </c>
      <c r="F9" s="17"/>
    </row>
    <row r="12" customFormat="false" ht="15" hidden="false" customHeight="false" outlineLevel="0" collapsed="false">
      <c r="A12" s="7" t="s">
        <v>13</v>
      </c>
      <c r="E12" s="18" t="s">
        <v>14</v>
      </c>
      <c r="F12" s="18"/>
    </row>
    <row r="13" customFormat="false" ht="15" hidden="false" customHeight="false" outlineLevel="0" collapsed="false">
      <c r="A13" s="19" t="s">
        <v>15</v>
      </c>
      <c r="B13" s="19"/>
      <c r="C13" s="20" t="n">
        <f aca="false">SUM(Wartungsplan!$N$5:$N$18)</f>
        <v>7470</v>
      </c>
      <c r="E13" s="19" t="s">
        <v>16</v>
      </c>
      <c r="F13" s="21" t="n">
        <f aca="false">SUMIF(Wartungsplan!$D$5:$D$18,"Sicherheit",Wartungsplan!$N$5:$N$18)</f>
        <v>4100</v>
      </c>
    </row>
    <row r="14" customFormat="false" ht="15" hidden="false" customHeight="false" outlineLevel="0" collapsed="false">
      <c r="A14" s="19" t="s">
        <v>17</v>
      </c>
      <c r="B14" s="19"/>
      <c r="C14" s="20" t="n">
        <f aca="false">SUM(Wartungsplan!$O$5:$O$18)</f>
        <v>3880</v>
      </c>
      <c r="E14" s="19" t="s">
        <v>18</v>
      </c>
      <c r="F14" s="21" t="n">
        <f aca="false">SUMIF(Wartungsplan!$D$5:$D$18,"Technik",Wartungsplan!$N$5:$N$18)</f>
        <v>2070</v>
      </c>
    </row>
    <row r="15" customFormat="false" ht="15" hidden="false" customHeight="false" outlineLevel="0" collapsed="false">
      <c r="A15" s="19" t="s">
        <v>19</v>
      </c>
      <c r="B15" s="19"/>
      <c r="C15" s="22" t="n">
        <f aca="false">C14-C13</f>
        <v>-3590</v>
      </c>
      <c r="E15" s="19" t="s">
        <v>20</v>
      </c>
      <c r="F15" s="21" t="n">
        <f aca="false">SUMIF(Wartungsplan!$D$5:$D$18,"Gebäudehülle",Wartungsplan!$N$5:$N$18)</f>
        <v>830</v>
      </c>
    </row>
    <row r="16" customFormat="false" ht="15" hidden="false" customHeight="false" outlineLevel="0" collapsed="false">
      <c r="A16" s="19" t="s">
        <v>21</v>
      </c>
      <c r="B16" s="19"/>
      <c r="C16" s="23" t="n">
        <f aca="false">IFERROR(C14/C13,0)</f>
        <v>0.519410977242303</v>
      </c>
      <c r="E16" s="19" t="s">
        <v>22</v>
      </c>
      <c r="F16" s="21" t="n">
        <f aca="false">SUMIF(Wartungsplan!$D$5:$D$18,"Sanitär",Wartungsplan!$N$5:$N$18)</f>
        <v>260</v>
      </c>
    </row>
    <row r="17" customFormat="false" ht="15" hidden="false" customHeight="false" outlineLevel="0" collapsed="false">
      <c r="E17" s="19" t="s">
        <v>23</v>
      </c>
      <c r="F17" s="21" t="n">
        <f aca="false">SUMIF(Wartungsplan!$D$5:$D$18,"Außenanlage",Wartungsplan!$N$5:$N$18)</f>
        <v>210</v>
      </c>
    </row>
    <row r="19" customFormat="false" ht="15" hidden="false" customHeight="false" outlineLevel="0" collapsed="false">
      <c r="A19" s="24" t="s">
        <v>24</v>
      </c>
    </row>
    <row r="20" customFormat="false" ht="15" hidden="false" customHeight="false" outlineLevel="0" collapsed="false">
      <c r="A20" s="25" t="s">
        <v>9</v>
      </c>
      <c r="B20" s="26" t="s">
        <v>25</v>
      </c>
      <c r="C20" s="26"/>
    </row>
    <row r="21" customFormat="false" ht="15" hidden="false" customHeight="false" outlineLevel="0" collapsed="false">
      <c r="A21" s="27" t="s">
        <v>10</v>
      </c>
      <c r="B21" s="26" t="s">
        <v>26</v>
      </c>
      <c r="C21" s="26"/>
    </row>
    <row r="22" customFormat="false" ht="15" hidden="false" customHeight="false" outlineLevel="0" collapsed="false">
      <c r="A22" s="28" t="s">
        <v>11</v>
      </c>
      <c r="B22" s="26" t="s">
        <v>27</v>
      </c>
      <c r="C22" s="26"/>
    </row>
    <row r="23" customFormat="false" ht="15" hidden="false" customHeight="false" outlineLevel="0" collapsed="false">
      <c r="A23" s="29" t="s">
        <v>12</v>
      </c>
      <c r="B23" s="26" t="s">
        <v>28</v>
      </c>
      <c r="C23" s="26"/>
    </row>
  </sheetData>
  <mergeCells count="19">
    <mergeCell ref="A1:H1"/>
    <mergeCell ref="A2:H2"/>
    <mergeCell ref="A4:B4"/>
    <mergeCell ref="D4:E4"/>
    <mergeCell ref="G4:H4"/>
    <mergeCell ref="A5:B5"/>
    <mergeCell ref="D5:E5"/>
    <mergeCell ref="G5:H5"/>
    <mergeCell ref="E8:F8"/>
    <mergeCell ref="E9:F9"/>
    <mergeCell ref="E12:F12"/>
    <mergeCell ref="A13:B13"/>
    <mergeCell ref="A14:B14"/>
    <mergeCell ref="A15:B15"/>
    <mergeCell ref="A16:B16"/>
    <mergeCell ref="B20:C20"/>
    <mergeCell ref="B21:C21"/>
    <mergeCell ref="B22:C22"/>
    <mergeCell ref="B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982E"/>
    <pageSetUpPr fitToPage="false"/>
  </sheetPr>
  <dimension ref="A1:P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4" min="4" style="0" width="15"/>
    <col collapsed="false" customWidth="true" hidden="false" outlineLevel="0" max="7" min="5" style="0" width="11"/>
    <col collapsed="false" customWidth="true" hidden="false" outlineLevel="0" max="11" min="8" style="0" width="13"/>
    <col collapsed="false" customWidth="true" hidden="false" outlineLevel="0" max="12" min="12" style="0" width="18"/>
    <col collapsed="false" customWidth="true" hidden="false" outlineLevel="0" max="13" min="13" style="0" width="22"/>
    <col collapsed="false" customWidth="true" hidden="false" outlineLevel="0" max="16" min="14" style="0" width="13"/>
  </cols>
  <sheetData>
    <row r="1" customFormat="false" ht="25.5" hidden="false" customHeight="true" outlineLevel="0" collapsed="false">
      <c r="A1" s="30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customFormat="false" ht="15.75" hidden="false" customHeight="true" outlineLevel="0" collapsed="false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4" customFormat="false" ht="30" hidden="false" customHeight="true" outlineLevel="0" collapsed="false">
      <c r="A4" s="32" t="s">
        <v>31</v>
      </c>
      <c r="B4" s="32" t="s">
        <v>32</v>
      </c>
      <c r="C4" s="32" t="s">
        <v>3</v>
      </c>
      <c r="D4" s="32" t="s">
        <v>33</v>
      </c>
      <c r="E4" s="32" t="s">
        <v>34</v>
      </c>
      <c r="F4" s="32" t="s">
        <v>35</v>
      </c>
      <c r="G4" s="32" t="s">
        <v>36</v>
      </c>
      <c r="H4" s="32" t="s">
        <v>37</v>
      </c>
      <c r="I4" s="32" t="s">
        <v>38</v>
      </c>
      <c r="J4" s="32" t="s">
        <v>39</v>
      </c>
      <c r="K4" s="32" t="s">
        <v>40</v>
      </c>
      <c r="L4" s="32" t="s">
        <v>41</v>
      </c>
      <c r="M4" s="32" t="s">
        <v>42</v>
      </c>
      <c r="N4" s="32" t="s">
        <v>43</v>
      </c>
      <c r="O4" s="32" t="s">
        <v>44</v>
      </c>
      <c r="P4" s="32" t="s">
        <v>45</v>
      </c>
    </row>
    <row r="5" customFormat="false" ht="15" hidden="false" customHeight="false" outlineLevel="0" collapsed="false">
      <c r="A5" s="33" t="s">
        <v>46</v>
      </c>
      <c r="B5" s="34" t="s">
        <v>47</v>
      </c>
      <c r="C5" s="35" t="s">
        <v>48</v>
      </c>
      <c r="D5" s="33" t="s">
        <v>18</v>
      </c>
      <c r="E5" s="33" t="s">
        <v>49</v>
      </c>
      <c r="F5" s="33" t="s">
        <v>50</v>
      </c>
      <c r="G5" s="36" t="n">
        <v>12</v>
      </c>
      <c r="H5" s="37" t="n">
        <v>45918</v>
      </c>
      <c r="I5" s="38" t="n">
        <f aca="false">EDATE(H5,G5)</f>
        <v>46283</v>
      </c>
      <c r="J5" s="39" t="n">
        <f aca="true">I5-TODAY()</f>
        <v>60</v>
      </c>
      <c r="K5" s="33" t="str">
        <f aca="false">IF(J5&lt;=0,"Überfällig",IF(J5&lt;=30,"Bald fällig",IF(J5&lt;=60,"Im Blick","OK")))</f>
        <v>Im Blick</v>
      </c>
      <c r="L5" s="35" t="s">
        <v>51</v>
      </c>
      <c r="M5" s="35" t="s">
        <v>52</v>
      </c>
      <c r="N5" s="40" t="n">
        <v>1250</v>
      </c>
      <c r="O5" s="40" t="n">
        <v>1180</v>
      </c>
      <c r="P5" s="41" t="n">
        <f aca="false">IF(O5="","",O5-N5)</f>
        <v>-70</v>
      </c>
    </row>
    <row r="6" customFormat="false" ht="15" hidden="false" customHeight="false" outlineLevel="0" collapsed="false">
      <c r="A6" s="42" t="s">
        <v>53</v>
      </c>
      <c r="B6" s="43" t="s">
        <v>54</v>
      </c>
      <c r="C6" s="44" t="s">
        <v>55</v>
      </c>
      <c r="D6" s="42" t="s">
        <v>16</v>
      </c>
      <c r="E6" s="42" t="s">
        <v>49</v>
      </c>
      <c r="F6" s="42" t="s">
        <v>50</v>
      </c>
      <c r="G6" s="45" t="n">
        <v>3</v>
      </c>
      <c r="H6" s="46" t="n">
        <v>46154</v>
      </c>
      <c r="I6" s="47" t="n">
        <f aca="false">EDATE(H6,G6)</f>
        <v>46246</v>
      </c>
      <c r="J6" s="48" t="n">
        <f aca="true">I6-TODAY()</f>
        <v>23</v>
      </c>
      <c r="K6" s="42" t="str">
        <f aca="false">IF(J6&lt;=0,"Überfällig",IF(J6&lt;=30,"Bald fällig",IF(J6&lt;=60,"Im Blick","OK")))</f>
        <v>Bald fällig</v>
      </c>
      <c r="L6" s="44" t="s">
        <v>56</v>
      </c>
      <c r="M6" s="44" t="s">
        <v>57</v>
      </c>
      <c r="N6" s="49" t="n">
        <v>480</v>
      </c>
      <c r="O6" s="49"/>
      <c r="P6" s="50" t="str">
        <f aca="false">IF(O6="","",O6-N6)</f>
        <v/>
      </c>
    </row>
    <row r="7" customFormat="false" ht="15" hidden="false" customHeight="false" outlineLevel="0" collapsed="false">
      <c r="A7" s="33" t="s">
        <v>58</v>
      </c>
      <c r="B7" s="34" t="s">
        <v>59</v>
      </c>
      <c r="C7" s="35" t="s">
        <v>60</v>
      </c>
      <c r="D7" s="33" t="s">
        <v>16</v>
      </c>
      <c r="E7" s="33" t="s">
        <v>49</v>
      </c>
      <c r="F7" s="33" t="s">
        <v>50</v>
      </c>
      <c r="G7" s="36" t="n">
        <v>12</v>
      </c>
      <c r="H7" s="37" t="n">
        <v>46042</v>
      </c>
      <c r="I7" s="38" t="n">
        <f aca="false">EDATE(H7,G7)</f>
        <v>46407</v>
      </c>
      <c r="J7" s="39" t="n">
        <f aca="true">I7-TODAY()</f>
        <v>184</v>
      </c>
      <c r="K7" s="33" t="str">
        <f aca="false">IF(J7&lt;=0,"Überfällig",IF(J7&lt;=30,"Bald fällig",IF(J7&lt;=60,"Im Blick","OK")))</f>
        <v>OK</v>
      </c>
      <c r="L7" s="35" t="s">
        <v>61</v>
      </c>
      <c r="M7" s="35" t="s">
        <v>62</v>
      </c>
      <c r="N7" s="40" t="n">
        <v>940</v>
      </c>
      <c r="O7" s="40" t="n">
        <v>940</v>
      </c>
      <c r="P7" s="41" t="n">
        <f aca="false">IF(O7="","",O7-N7)</f>
        <v>0</v>
      </c>
    </row>
    <row r="8" customFormat="false" ht="15" hidden="false" customHeight="false" outlineLevel="0" collapsed="false">
      <c r="A8" s="42" t="s">
        <v>63</v>
      </c>
      <c r="B8" s="43" t="s">
        <v>64</v>
      </c>
      <c r="C8" s="44" t="s">
        <v>65</v>
      </c>
      <c r="D8" s="42" t="s">
        <v>16</v>
      </c>
      <c r="E8" s="42" t="s">
        <v>49</v>
      </c>
      <c r="F8" s="42" t="s">
        <v>50</v>
      </c>
      <c r="G8" s="45" t="n">
        <v>12</v>
      </c>
      <c r="H8" s="46" t="n">
        <v>45813</v>
      </c>
      <c r="I8" s="47" t="n">
        <f aca="false">EDATE(H8,G8)</f>
        <v>46178</v>
      </c>
      <c r="J8" s="48" t="n">
        <f aca="true">I8-TODAY()</f>
        <v>-45</v>
      </c>
      <c r="K8" s="42" t="str">
        <f aca="false">IF(J8&lt;=0,"Überfällig",IF(J8&lt;=30,"Bald fällig",IF(J8&lt;=60,"Im Blick","OK")))</f>
        <v>Überfällig</v>
      </c>
      <c r="L8" s="44" t="s">
        <v>61</v>
      </c>
      <c r="M8" s="44" t="s">
        <v>62</v>
      </c>
      <c r="N8" s="49" t="n">
        <v>670</v>
      </c>
      <c r="O8" s="49"/>
      <c r="P8" s="50" t="str">
        <f aca="false">IF(O8="","",O8-N8)</f>
        <v/>
      </c>
    </row>
    <row r="9" customFormat="false" ht="15" hidden="false" customHeight="false" outlineLevel="0" collapsed="false">
      <c r="A9" s="33" t="s">
        <v>66</v>
      </c>
      <c r="B9" s="34" t="s">
        <v>67</v>
      </c>
      <c r="C9" s="35" t="s">
        <v>68</v>
      </c>
      <c r="D9" s="33" t="s">
        <v>18</v>
      </c>
      <c r="E9" s="33" t="s">
        <v>49</v>
      </c>
      <c r="F9" s="33" t="s">
        <v>50</v>
      </c>
      <c r="G9" s="36" t="n">
        <v>6</v>
      </c>
      <c r="H9" s="37" t="n">
        <v>46057</v>
      </c>
      <c r="I9" s="38" t="n">
        <f aca="false">EDATE(H9,G9)</f>
        <v>46238</v>
      </c>
      <c r="J9" s="39" t="n">
        <f aca="true">I9-TODAY()</f>
        <v>15</v>
      </c>
      <c r="K9" s="33" t="str">
        <f aca="false">IF(J9&lt;=0,"Überfällig",IF(J9&lt;=30,"Bald fällig",IF(J9&lt;=60,"Im Blick","OK")))</f>
        <v>Bald fällig</v>
      </c>
      <c r="L9" s="35" t="s">
        <v>51</v>
      </c>
      <c r="M9" s="35" t="s">
        <v>69</v>
      </c>
      <c r="N9" s="40" t="n">
        <v>820</v>
      </c>
      <c r="O9" s="40"/>
      <c r="P9" s="41" t="str">
        <f aca="false">IF(O9="","",O9-N9)</f>
        <v/>
      </c>
    </row>
    <row r="10" customFormat="false" ht="15" hidden="false" customHeight="false" outlineLevel="0" collapsed="false">
      <c r="A10" s="42" t="s">
        <v>70</v>
      </c>
      <c r="B10" s="43" t="s">
        <v>71</v>
      </c>
      <c r="C10" s="44" t="s">
        <v>72</v>
      </c>
      <c r="D10" s="42" t="s">
        <v>16</v>
      </c>
      <c r="E10" s="42" t="s">
        <v>49</v>
      </c>
      <c r="F10" s="42" t="s">
        <v>50</v>
      </c>
      <c r="G10" s="45" t="n">
        <v>12</v>
      </c>
      <c r="H10" s="46" t="n">
        <v>45799</v>
      </c>
      <c r="I10" s="47" t="n">
        <f aca="false">EDATE(H10,G10)</f>
        <v>46164</v>
      </c>
      <c r="J10" s="48" t="n">
        <f aca="true">I10-TODAY()</f>
        <v>-59</v>
      </c>
      <c r="K10" s="42" t="str">
        <f aca="false">IF(J10&lt;=0,"Überfällig",IF(J10&lt;=30,"Bald fällig",IF(J10&lt;=60,"Im Blick","OK")))</f>
        <v>Überfällig</v>
      </c>
      <c r="L10" s="44" t="s">
        <v>51</v>
      </c>
      <c r="M10" s="44" t="s">
        <v>73</v>
      </c>
      <c r="N10" s="49" t="n">
        <v>610</v>
      </c>
      <c r="O10" s="49" t="n">
        <v>590</v>
      </c>
      <c r="P10" s="50" t="n">
        <f aca="false">IF(O10="","",O10-N10)</f>
        <v>-20</v>
      </c>
    </row>
    <row r="11" customFormat="false" ht="15" hidden="false" customHeight="false" outlineLevel="0" collapsed="false">
      <c r="A11" s="33" t="s">
        <v>74</v>
      </c>
      <c r="B11" s="34" t="s">
        <v>75</v>
      </c>
      <c r="C11" s="35" t="s">
        <v>76</v>
      </c>
      <c r="D11" s="33" t="s">
        <v>16</v>
      </c>
      <c r="E11" s="33" t="s">
        <v>49</v>
      </c>
      <c r="F11" s="33" t="s">
        <v>50</v>
      </c>
      <c r="G11" s="36" t="n">
        <v>12</v>
      </c>
      <c r="H11" s="37" t="n">
        <v>46091</v>
      </c>
      <c r="I11" s="38" t="n">
        <f aca="false">EDATE(H11,G11)</f>
        <v>46456</v>
      </c>
      <c r="J11" s="39" t="n">
        <f aca="true">I11-TODAY()</f>
        <v>233</v>
      </c>
      <c r="K11" s="33" t="str">
        <f aca="false">IF(J11&lt;=0,"Überfällig",IF(J11&lt;=30,"Bald fällig",IF(J11&lt;=60,"Im Blick","OK")))</f>
        <v>OK</v>
      </c>
      <c r="L11" s="35" t="s">
        <v>61</v>
      </c>
      <c r="M11" s="35" t="s">
        <v>62</v>
      </c>
      <c r="N11" s="40" t="n">
        <v>720</v>
      </c>
      <c r="O11" s="40" t="n">
        <v>700</v>
      </c>
      <c r="P11" s="41" t="n">
        <f aca="false">IF(O11="","",O11-N11)</f>
        <v>-20</v>
      </c>
    </row>
    <row r="12" customFormat="false" ht="15" hidden="false" customHeight="false" outlineLevel="0" collapsed="false">
      <c r="A12" s="42" t="s">
        <v>77</v>
      </c>
      <c r="B12" s="43" t="s">
        <v>78</v>
      </c>
      <c r="C12" s="44" t="s">
        <v>79</v>
      </c>
      <c r="D12" s="42" t="s">
        <v>16</v>
      </c>
      <c r="E12" s="42" t="s">
        <v>49</v>
      </c>
      <c r="F12" s="42" t="s">
        <v>80</v>
      </c>
      <c r="G12" s="45" t="n">
        <v>6</v>
      </c>
      <c r="H12" s="46" t="n">
        <v>46091</v>
      </c>
      <c r="I12" s="47" t="n">
        <f aca="false">EDATE(H12,G12)</f>
        <v>46275</v>
      </c>
      <c r="J12" s="48" t="n">
        <f aca="true">I12-TODAY()</f>
        <v>52</v>
      </c>
      <c r="K12" s="42" t="str">
        <f aca="false">IF(J12&lt;=0,"Überfällig",IF(J12&lt;=30,"Bald fällig",IF(J12&lt;=60,"Im Blick","OK")))</f>
        <v>Im Blick</v>
      </c>
      <c r="L12" s="44" t="s">
        <v>56</v>
      </c>
      <c r="M12" s="44" t="s">
        <v>81</v>
      </c>
      <c r="N12" s="49" t="n">
        <v>390</v>
      </c>
      <c r="O12" s="49"/>
      <c r="P12" s="50" t="str">
        <f aca="false">IF(O12="","",O12-N12)</f>
        <v/>
      </c>
    </row>
    <row r="13" customFormat="false" ht="15" hidden="false" customHeight="false" outlineLevel="0" collapsed="false">
      <c r="A13" s="33" t="s">
        <v>82</v>
      </c>
      <c r="B13" s="34" t="s">
        <v>83</v>
      </c>
      <c r="C13" s="35" t="s">
        <v>84</v>
      </c>
      <c r="D13" s="33" t="s">
        <v>20</v>
      </c>
      <c r="E13" s="33" t="s">
        <v>85</v>
      </c>
      <c r="F13" s="33" t="s">
        <v>80</v>
      </c>
      <c r="G13" s="36" t="n">
        <v>6</v>
      </c>
      <c r="H13" s="37" t="n">
        <v>46006</v>
      </c>
      <c r="I13" s="38" t="n">
        <f aca="false">EDATE(H13,G13)</f>
        <v>46188</v>
      </c>
      <c r="J13" s="39" t="n">
        <f aca="true">I13-TODAY()</f>
        <v>-35</v>
      </c>
      <c r="K13" s="33" t="str">
        <f aca="false">IF(J13&lt;=0,"Überfällig",IF(J13&lt;=30,"Bald fällig",IF(J13&lt;=60,"Im Blick","OK")))</f>
        <v>Überfällig</v>
      </c>
      <c r="L13" s="35" t="s">
        <v>86</v>
      </c>
      <c r="M13" s="35" t="s">
        <v>87</v>
      </c>
      <c r="N13" s="40" t="n">
        <v>310</v>
      </c>
      <c r="O13" s="40"/>
      <c r="P13" s="41" t="str">
        <f aca="false">IF(O13="","",O13-N13)</f>
        <v/>
      </c>
    </row>
    <row r="14" customFormat="false" ht="15" hidden="false" customHeight="false" outlineLevel="0" collapsed="false">
      <c r="A14" s="42" t="s">
        <v>88</v>
      </c>
      <c r="B14" s="43" t="s">
        <v>89</v>
      </c>
      <c r="C14" s="44" t="s">
        <v>90</v>
      </c>
      <c r="D14" s="42" t="s">
        <v>22</v>
      </c>
      <c r="E14" s="42" t="s">
        <v>85</v>
      </c>
      <c r="F14" s="42" t="s">
        <v>80</v>
      </c>
      <c r="G14" s="45" t="n">
        <v>12</v>
      </c>
      <c r="H14" s="46" t="n">
        <v>45989</v>
      </c>
      <c r="I14" s="47" t="n">
        <f aca="false">EDATE(H14,G14)</f>
        <v>46354</v>
      </c>
      <c r="J14" s="48" t="n">
        <f aca="true">I14-TODAY()</f>
        <v>131</v>
      </c>
      <c r="K14" s="42" t="str">
        <f aca="false">IF(J14&lt;=0,"Überfällig",IF(J14&lt;=30,"Bald fällig",IF(J14&lt;=60,"Im Blick","OK")))</f>
        <v>OK</v>
      </c>
      <c r="L14" s="44" t="s">
        <v>86</v>
      </c>
      <c r="M14" s="44" t="s">
        <v>91</v>
      </c>
      <c r="N14" s="49" t="n">
        <v>260</v>
      </c>
      <c r="O14" s="49"/>
      <c r="P14" s="50" t="str">
        <f aca="false">IF(O14="","",O14-N14)</f>
        <v/>
      </c>
    </row>
    <row r="15" customFormat="false" ht="15" hidden="false" customHeight="false" outlineLevel="0" collapsed="false">
      <c r="A15" s="33" t="s">
        <v>92</v>
      </c>
      <c r="B15" s="34" t="s">
        <v>93</v>
      </c>
      <c r="C15" s="35" t="s">
        <v>94</v>
      </c>
      <c r="D15" s="33" t="s">
        <v>20</v>
      </c>
      <c r="E15" s="33" t="s">
        <v>85</v>
      </c>
      <c r="F15" s="33" t="s">
        <v>95</v>
      </c>
      <c r="G15" s="36" t="n">
        <v>12</v>
      </c>
      <c r="H15" s="37" t="n">
        <v>45938</v>
      </c>
      <c r="I15" s="38" t="n">
        <f aca="false">EDATE(H15,G15)</f>
        <v>46303</v>
      </c>
      <c r="J15" s="39" t="n">
        <f aca="true">I15-TODAY()</f>
        <v>80</v>
      </c>
      <c r="K15" s="33" t="str">
        <f aca="false">IF(J15&lt;=0,"Überfällig",IF(J15&lt;=30,"Bald fällig",IF(J15&lt;=60,"Im Blick","OK")))</f>
        <v>OK</v>
      </c>
      <c r="L15" s="35" t="s">
        <v>56</v>
      </c>
      <c r="M15" s="35" t="s">
        <v>87</v>
      </c>
      <c r="N15" s="40" t="n">
        <v>340</v>
      </c>
      <c r="O15" s="40"/>
      <c r="P15" s="41" t="str">
        <f aca="false">IF(O15="","",O15-N15)</f>
        <v/>
      </c>
    </row>
    <row r="16" customFormat="false" ht="15" hidden="false" customHeight="false" outlineLevel="0" collapsed="false">
      <c r="A16" s="42" t="s">
        <v>96</v>
      </c>
      <c r="B16" s="43" t="s">
        <v>97</v>
      </c>
      <c r="C16" s="44" t="s">
        <v>98</v>
      </c>
      <c r="D16" s="42" t="s">
        <v>20</v>
      </c>
      <c r="E16" s="42" t="s">
        <v>85</v>
      </c>
      <c r="F16" s="42" t="s">
        <v>95</v>
      </c>
      <c r="G16" s="45" t="n">
        <v>24</v>
      </c>
      <c r="H16" s="46" t="n">
        <v>45839</v>
      </c>
      <c r="I16" s="47" t="n">
        <f aca="false">EDATE(H16,G16)</f>
        <v>46569</v>
      </c>
      <c r="J16" s="48" t="n">
        <f aca="true">I16-TODAY()</f>
        <v>346</v>
      </c>
      <c r="K16" s="42" t="str">
        <f aca="false">IF(J16&lt;=0,"Überfällig",IF(J16&lt;=30,"Bald fällig",IF(J16&lt;=60,"Im Blick","OK")))</f>
        <v>OK</v>
      </c>
      <c r="L16" s="44" t="s">
        <v>86</v>
      </c>
      <c r="M16" s="44" t="s">
        <v>99</v>
      </c>
      <c r="N16" s="49" t="n">
        <v>180</v>
      </c>
      <c r="O16" s="49"/>
      <c r="P16" s="50" t="str">
        <f aca="false">IF(O16="","",O16-N16)</f>
        <v/>
      </c>
    </row>
    <row r="17" customFormat="false" ht="15" hidden="false" customHeight="false" outlineLevel="0" collapsed="false">
      <c r="A17" s="33" t="s">
        <v>100</v>
      </c>
      <c r="B17" s="34" t="s">
        <v>101</v>
      </c>
      <c r="C17" s="35" t="s">
        <v>102</v>
      </c>
      <c r="D17" s="33" t="s">
        <v>16</v>
      </c>
      <c r="E17" s="33" t="s">
        <v>49</v>
      </c>
      <c r="F17" s="33" t="s">
        <v>80</v>
      </c>
      <c r="G17" s="36" t="n">
        <v>6</v>
      </c>
      <c r="H17" s="37" t="n">
        <v>46127</v>
      </c>
      <c r="I17" s="38" t="n">
        <f aca="false">EDATE(H17,G17)</f>
        <v>46310</v>
      </c>
      <c r="J17" s="39" t="n">
        <f aca="true">I17-TODAY()</f>
        <v>87</v>
      </c>
      <c r="K17" s="33" t="str">
        <f aca="false">IF(J17&lt;=0,"Überfällig",IF(J17&lt;=30,"Bald fällig",IF(J17&lt;=60,"Im Blick","OK")))</f>
        <v>OK</v>
      </c>
      <c r="L17" s="35" t="s">
        <v>51</v>
      </c>
      <c r="M17" s="35" t="s">
        <v>73</v>
      </c>
      <c r="N17" s="40" t="n">
        <v>290</v>
      </c>
      <c r="O17" s="40" t="n">
        <v>280</v>
      </c>
      <c r="P17" s="41" t="n">
        <f aca="false">IF(O17="","",O17-N17)</f>
        <v>-10</v>
      </c>
    </row>
    <row r="18" customFormat="false" ht="15" hidden="false" customHeight="false" outlineLevel="0" collapsed="false">
      <c r="A18" s="42" t="s">
        <v>103</v>
      </c>
      <c r="B18" s="43" t="s">
        <v>104</v>
      </c>
      <c r="C18" s="44" t="s">
        <v>105</v>
      </c>
      <c r="D18" s="42" t="s">
        <v>23</v>
      </c>
      <c r="E18" s="42" t="s">
        <v>85</v>
      </c>
      <c r="F18" s="42" t="s">
        <v>95</v>
      </c>
      <c r="G18" s="45" t="n">
        <v>3</v>
      </c>
      <c r="H18" s="46" t="n">
        <v>46162</v>
      </c>
      <c r="I18" s="47" t="n">
        <f aca="false">EDATE(H18,G18)</f>
        <v>46254</v>
      </c>
      <c r="J18" s="48" t="n">
        <f aca="true">I18-TODAY()</f>
        <v>31</v>
      </c>
      <c r="K18" s="42" t="str">
        <f aca="false">IF(J18&lt;=0,"Überfällig",IF(J18&lt;=30,"Bald fällig",IF(J18&lt;=60,"Im Blick","OK")))</f>
        <v>Im Blick</v>
      </c>
      <c r="L18" s="44" t="s">
        <v>86</v>
      </c>
      <c r="M18" s="44" t="s">
        <v>106</v>
      </c>
      <c r="N18" s="49" t="n">
        <v>210</v>
      </c>
      <c r="O18" s="49" t="n">
        <v>190</v>
      </c>
      <c r="P18" s="50" t="n">
        <f aca="false">IF(O18="","",O18-N18)</f>
        <v>-20</v>
      </c>
    </row>
    <row r="19" customFormat="false" ht="19.5" hidden="false" customHeight="true" outlineLevel="0" collapsed="false">
      <c r="A19" s="51" t="s">
        <v>107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 t="n">
        <f aca="false">SUM(N5:N18)</f>
        <v>7470</v>
      </c>
      <c r="O19" s="52" t="n">
        <f aca="false">SUM(O5:O18)</f>
        <v>3880</v>
      </c>
      <c r="P19" s="52" t="n">
        <f aca="false">SUM(P5:P18)</f>
        <v>-140</v>
      </c>
    </row>
  </sheetData>
  <mergeCells count="3">
    <mergeCell ref="A1:P1"/>
    <mergeCell ref="A2:P2"/>
    <mergeCell ref="A19:M19"/>
  </mergeCells>
  <conditionalFormatting sqref="K5:K18">
    <cfRule type="cellIs" priority="2" operator="equal" aboveAverage="0" equalAverage="0" bottom="0" percent="0" rank="0" text="" dxfId="0">
      <formula>"Überfällig"</formula>
    </cfRule>
    <cfRule type="cellIs" priority="3" operator="equal" aboveAverage="0" equalAverage="0" bottom="0" percent="0" rank="0" text="" dxfId="1">
      <formula>"Bald fällig"</formula>
    </cfRule>
    <cfRule type="cellIs" priority="4" operator="equal" aboveAverage="0" equalAverage="0" bottom="0" percent="0" rank="0" text="" dxfId="2">
      <formula>"Im Blick"</formula>
    </cfRule>
    <cfRule type="cellIs" priority="5" operator="equal" aboveAverage="0" equalAverage="0" bottom="0" percent="0" rank="0" text="" dxfId="3">
      <formula>"OK"</formula>
    </cfRule>
  </conditionalFormatting>
  <conditionalFormatting sqref="J5:J18">
    <cfRule type="cellIs" priority="6" operator="lessThanOrEqual" aboveAverage="0" equalAverage="0" bottom="0" percent="0" rank="0" text="" dxfId="4">
      <formula>0</formula>
    </cfRule>
  </conditionalFormatting>
  <conditionalFormatting sqref="P5:P18">
    <cfRule type="cellIs" priority="7" operator="greaterThan" aboveAverage="0" equalAverage="0" bottom="0" percent="0" rank="0" text="" dxfId="4">
      <formula>0</formula>
    </cfRule>
    <cfRule type="cellIs" priority="8" operator="lessThan" aboveAverage="0" equalAverage="0" bottom="0" percent="0" rank="0" text="" dxfId="5">
      <formula>0</formula>
    </cfRule>
  </conditionalFormatting>
  <dataValidations count="3">
    <dataValidation allowBlank="true" errorStyle="stop" operator="between" showDropDown="false" showErrorMessage="false" showInputMessage="false" sqref="D5:D18" type="list">
      <formula1>"Sicherheit,Technik,Gebäudehülle,Sanitär,Außenanlage"</formula1>
      <formula2>0</formula2>
    </dataValidation>
    <dataValidation allowBlank="true" errorStyle="stop" operator="between" showDropDown="false" showErrorMessage="false" showInputMessage="false" sqref="E5:E18" type="list">
      <formula1>"Ja,Nein"</formula1>
      <formula2>0</formula2>
    </dataValidation>
    <dataValidation allowBlank="true" errorStyle="stop" operator="between" showDropDown="false" showErrorMessage="false" showInputMessage="false" sqref="F5:F18" type="list">
      <formula1>"Hoch,Mittel,Niedrig"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606E"/>
    <pageSetUpPr fitToPage="false"/>
  </sheetPr>
  <dimension ref="A1:L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5" min="4" style="0" width="15"/>
    <col collapsed="false" customWidth="true" hidden="false" outlineLevel="0" max="6" min="6" style="0" width="10"/>
    <col collapsed="false" customWidth="true" hidden="false" outlineLevel="0" max="7" min="7" style="0" width="14"/>
    <col collapsed="false" customWidth="true" hidden="false" outlineLevel="0" max="8" min="8" style="0" width="22"/>
    <col collapsed="false" customWidth="true" hidden="false" outlineLevel="0" max="9" min="9" style="0" width="14"/>
    <col collapsed="false" customWidth="true" hidden="false" outlineLevel="0" max="10" min="10" style="0" width="11"/>
    <col collapsed="false" customWidth="true" hidden="false" outlineLevel="0" max="11" min="11" style="0" width="20"/>
    <col collapsed="false" customWidth="true" hidden="false" outlineLevel="0" max="12" min="12" style="0" width="26"/>
  </cols>
  <sheetData>
    <row r="1" customFormat="false" ht="25.5" hidden="false" customHeight="true" outlineLevel="0" collapsed="false">
      <c r="A1" s="30" t="s">
        <v>108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customFormat="false" ht="15" hidden="false" customHeight="false" outlineLevel="0" collapsed="false">
      <c r="A2" s="31" t="s">
        <v>109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4" customFormat="false" ht="27.75" hidden="false" customHeight="true" outlineLevel="0" collapsed="false">
      <c r="A4" s="32" t="s">
        <v>31</v>
      </c>
      <c r="B4" s="32" t="s">
        <v>32</v>
      </c>
      <c r="C4" s="32" t="s">
        <v>3</v>
      </c>
      <c r="D4" s="32" t="s">
        <v>33</v>
      </c>
      <c r="E4" s="32" t="s">
        <v>110</v>
      </c>
      <c r="F4" s="32" t="s">
        <v>111</v>
      </c>
      <c r="G4" s="32" t="s">
        <v>112</v>
      </c>
      <c r="H4" s="32" t="s">
        <v>42</v>
      </c>
      <c r="I4" s="32" t="s">
        <v>113</v>
      </c>
      <c r="J4" s="32" t="s">
        <v>34</v>
      </c>
      <c r="K4" s="32" t="s">
        <v>114</v>
      </c>
      <c r="L4" s="32" t="s">
        <v>115</v>
      </c>
    </row>
    <row r="5" customFormat="false" ht="15" hidden="false" customHeight="false" outlineLevel="0" collapsed="false">
      <c r="A5" s="33" t="s">
        <v>46</v>
      </c>
      <c r="B5" s="34" t="s">
        <v>47</v>
      </c>
      <c r="C5" s="34" t="s">
        <v>48</v>
      </c>
      <c r="D5" s="34" t="s">
        <v>18</v>
      </c>
      <c r="E5" s="34" t="s">
        <v>116</v>
      </c>
      <c r="F5" s="33" t="n">
        <v>2015</v>
      </c>
      <c r="G5" s="38" t="n">
        <v>42064</v>
      </c>
      <c r="H5" s="34" t="s">
        <v>52</v>
      </c>
      <c r="I5" s="34" t="s">
        <v>117</v>
      </c>
      <c r="J5" s="33" t="s">
        <v>49</v>
      </c>
      <c r="K5" s="34" t="s">
        <v>118</v>
      </c>
      <c r="L5" s="34" t="s">
        <v>119</v>
      </c>
    </row>
    <row r="6" customFormat="false" ht="15" hidden="false" customHeight="false" outlineLevel="0" collapsed="false">
      <c r="A6" s="42" t="s">
        <v>53</v>
      </c>
      <c r="B6" s="43" t="s">
        <v>54</v>
      </c>
      <c r="C6" s="43" t="s">
        <v>55</v>
      </c>
      <c r="D6" s="43" t="s">
        <v>16</v>
      </c>
      <c r="E6" s="43" t="s">
        <v>120</v>
      </c>
      <c r="F6" s="42" t="n">
        <v>2018</v>
      </c>
      <c r="G6" s="47" t="n">
        <v>43266</v>
      </c>
      <c r="H6" s="43" t="s">
        <v>57</v>
      </c>
      <c r="I6" s="43" t="s">
        <v>121</v>
      </c>
      <c r="J6" s="42" t="s">
        <v>49</v>
      </c>
      <c r="K6" s="43" t="s">
        <v>122</v>
      </c>
      <c r="L6" s="43" t="s">
        <v>123</v>
      </c>
    </row>
    <row r="7" customFormat="false" ht="15" hidden="false" customHeight="false" outlineLevel="0" collapsed="false">
      <c r="A7" s="33" t="s">
        <v>58</v>
      </c>
      <c r="B7" s="34" t="s">
        <v>59</v>
      </c>
      <c r="C7" s="34" t="s">
        <v>60</v>
      </c>
      <c r="D7" s="34" t="s">
        <v>16</v>
      </c>
      <c r="E7" s="34" t="s">
        <v>124</v>
      </c>
      <c r="F7" s="33" t="n">
        <v>2019</v>
      </c>
      <c r="G7" s="38" t="n">
        <v>43709</v>
      </c>
      <c r="H7" s="34" t="s">
        <v>62</v>
      </c>
      <c r="I7" s="34" t="s">
        <v>125</v>
      </c>
      <c r="J7" s="33" t="s">
        <v>49</v>
      </c>
      <c r="K7" s="34" t="s">
        <v>126</v>
      </c>
      <c r="L7" s="34"/>
    </row>
    <row r="8" customFormat="false" ht="15" hidden="false" customHeight="false" outlineLevel="0" collapsed="false">
      <c r="A8" s="42" t="s">
        <v>63</v>
      </c>
      <c r="B8" s="43" t="s">
        <v>64</v>
      </c>
      <c r="C8" s="43" t="s">
        <v>65</v>
      </c>
      <c r="D8" s="43" t="s">
        <v>16</v>
      </c>
      <c r="E8" s="43" t="s">
        <v>127</v>
      </c>
      <c r="F8" s="42" t="n">
        <v>2019</v>
      </c>
      <c r="G8" s="47" t="n">
        <v>43709</v>
      </c>
      <c r="H8" s="43" t="s">
        <v>62</v>
      </c>
      <c r="I8" s="43" t="s">
        <v>128</v>
      </c>
      <c r="J8" s="42" t="s">
        <v>49</v>
      </c>
      <c r="K8" s="43" t="s">
        <v>129</v>
      </c>
      <c r="L8" s="43"/>
    </row>
    <row r="9" customFormat="false" ht="15" hidden="false" customHeight="false" outlineLevel="0" collapsed="false">
      <c r="A9" s="33" t="s">
        <v>66</v>
      </c>
      <c r="B9" s="34" t="s">
        <v>67</v>
      </c>
      <c r="C9" s="34" t="s">
        <v>68</v>
      </c>
      <c r="D9" s="34" t="s">
        <v>18</v>
      </c>
      <c r="E9" s="34" t="s">
        <v>130</v>
      </c>
      <c r="F9" s="33" t="n">
        <v>2017</v>
      </c>
      <c r="G9" s="38" t="n">
        <v>42840</v>
      </c>
      <c r="H9" s="34" t="s">
        <v>69</v>
      </c>
      <c r="I9" s="34" t="s">
        <v>131</v>
      </c>
      <c r="J9" s="33" t="s">
        <v>49</v>
      </c>
      <c r="K9" s="34" t="s">
        <v>132</v>
      </c>
      <c r="L9" s="34" t="s">
        <v>133</v>
      </c>
    </row>
    <row r="10" customFormat="false" ht="15" hidden="false" customHeight="false" outlineLevel="0" collapsed="false">
      <c r="A10" s="42" t="s">
        <v>70</v>
      </c>
      <c r="B10" s="43" t="s">
        <v>71</v>
      </c>
      <c r="C10" s="43" t="s">
        <v>72</v>
      </c>
      <c r="D10" s="43" t="s">
        <v>16</v>
      </c>
      <c r="E10" s="43" t="s">
        <v>134</v>
      </c>
      <c r="F10" s="42" t="n">
        <v>2014</v>
      </c>
      <c r="G10" s="47" t="n">
        <v>41649</v>
      </c>
      <c r="H10" s="43" t="s">
        <v>73</v>
      </c>
      <c r="I10" s="43" t="s">
        <v>135</v>
      </c>
      <c r="J10" s="42" t="s">
        <v>49</v>
      </c>
      <c r="K10" s="43" t="s">
        <v>136</v>
      </c>
      <c r="L10" s="43" t="s">
        <v>137</v>
      </c>
    </row>
    <row r="11" customFormat="false" ht="15" hidden="false" customHeight="false" outlineLevel="0" collapsed="false">
      <c r="A11" s="33" t="s">
        <v>74</v>
      </c>
      <c r="B11" s="34" t="s">
        <v>75</v>
      </c>
      <c r="C11" s="34" t="s">
        <v>76</v>
      </c>
      <c r="D11" s="34" t="s">
        <v>16</v>
      </c>
      <c r="E11" s="34" t="s">
        <v>138</v>
      </c>
      <c r="F11" s="33" t="n">
        <v>2019</v>
      </c>
      <c r="G11" s="38" t="n">
        <v>43709</v>
      </c>
      <c r="H11" s="34" t="s">
        <v>62</v>
      </c>
      <c r="I11" s="34" t="s">
        <v>139</v>
      </c>
      <c r="J11" s="33" t="s">
        <v>49</v>
      </c>
      <c r="K11" s="34" t="s">
        <v>126</v>
      </c>
      <c r="L11" s="34"/>
    </row>
    <row r="12" customFormat="false" ht="15" hidden="false" customHeight="false" outlineLevel="0" collapsed="false">
      <c r="A12" s="42" t="s">
        <v>77</v>
      </c>
      <c r="B12" s="43" t="s">
        <v>78</v>
      </c>
      <c r="C12" s="43" t="s">
        <v>79</v>
      </c>
      <c r="D12" s="43" t="s">
        <v>16</v>
      </c>
      <c r="E12" s="43" t="s">
        <v>140</v>
      </c>
      <c r="F12" s="42" t="n">
        <v>2016</v>
      </c>
      <c r="G12" s="47" t="n">
        <v>42552</v>
      </c>
      <c r="H12" s="43" t="s">
        <v>81</v>
      </c>
      <c r="I12" s="43" t="s">
        <v>141</v>
      </c>
      <c r="J12" s="42" t="s">
        <v>49</v>
      </c>
      <c r="K12" s="43" t="s">
        <v>142</v>
      </c>
      <c r="L12" s="43" t="s">
        <v>143</v>
      </c>
    </row>
    <row r="13" customFormat="false" ht="15" hidden="false" customHeight="false" outlineLevel="0" collapsed="false">
      <c r="A13" s="33" t="s">
        <v>82</v>
      </c>
      <c r="B13" s="34" t="s">
        <v>83</v>
      </c>
      <c r="C13" s="34" t="s">
        <v>84</v>
      </c>
      <c r="D13" s="34" t="s">
        <v>20</v>
      </c>
      <c r="E13" s="34" t="s">
        <v>144</v>
      </c>
      <c r="F13" s="33" t="n">
        <v>2010</v>
      </c>
      <c r="G13" s="38" t="n">
        <v>40179</v>
      </c>
      <c r="H13" s="34" t="s">
        <v>87</v>
      </c>
      <c r="I13" s="34" t="s">
        <v>145</v>
      </c>
      <c r="J13" s="33" t="s">
        <v>85</v>
      </c>
      <c r="K13" s="34" t="s">
        <v>146</v>
      </c>
      <c r="L13" s="34" t="s">
        <v>147</v>
      </c>
    </row>
    <row r="14" customFormat="false" ht="15" hidden="false" customHeight="false" outlineLevel="0" collapsed="false">
      <c r="A14" s="42" t="s">
        <v>88</v>
      </c>
      <c r="B14" s="43" t="s">
        <v>89</v>
      </c>
      <c r="C14" s="43" t="s">
        <v>90</v>
      </c>
      <c r="D14" s="43" t="s">
        <v>22</v>
      </c>
      <c r="E14" s="43" t="s">
        <v>148</v>
      </c>
      <c r="F14" s="42" t="n">
        <v>2010</v>
      </c>
      <c r="G14" s="47" t="n">
        <v>40179</v>
      </c>
      <c r="H14" s="43" t="s">
        <v>91</v>
      </c>
      <c r="I14" s="43" t="s">
        <v>149</v>
      </c>
      <c r="J14" s="42" t="s">
        <v>85</v>
      </c>
      <c r="K14" s="43" t="s">
        <v>150</v>
      </c>
      <c r="L14" s="43"/>
    </row>
    <row r="15" customFormat="false" ht="15" hidden="false" customHeight="false" outlineLevel="0" collapsed="false">
      <c r="A15" s="33" t="s">
        <v>92</v>
      </c>
      <c r="B15" s="34" t="s">
        <v>93</v>
      </c>
      <c r="C15" s="34" t="s">
        <v>94</v>
      </c>
      <c r="D15" s="34" t="s">
        <v>20</v>
      </c>
      <c r="E15" s="34" t="s">
        <v>144</v>
      </c>
      <c r="F15" s="33" t="n">
        <v>2010</v>
      </c>
      <c r="G15" s="38" t="n">
        <v>40179</v>
      </c>
      <c r="H15" s="34" t="s">
        <v>87</v>
      </c>
      <c r="I15" s="34" t="s">
        <v>151</v>
      </c>
      <c r="J15" s="33" t="s">
        <v>85</v>
      </c>
      <c r="K15" s="34" t="s">
        <v>146</v>
      </c>
      <c r="L15" s="34" t="s">
        <v>152</v>
      </c>
    </row>
    <row r="16" customFormat="false" ht="15" hidden="false" customHeight="false" outlineLevel="0" collapsed="false">
      <c r="A16" s="42" t="s">
        <v>96</v>
      </c>
      <c r="B16" s="43" t="s">
        <v>97</v>
      </c>
      <c r="C16" s="43" t="s">
        <v>98</v>
      </c>
      <c r="D16" s="43" t="s">
        <v>20</v>
      </c>
      <c r="E16" s="43" t="s">
        <v>144</v>
      </c>
      <c r="F16" s="42" t="n">
        <v>2010</v>
      </c>
      <c r="G16" s="47" t="n">
        <v>40179</v>
      </c>
      <c r="H16" s="43" t="s">
        <v>99</v>
      </c>
      <c r="I16" s="43" t="s">
        <v>144</v>
      </c>
      <c r="J16" s="42" t="s">
        <v>85</v>
      </c>
      <c r="K16" s="43" t="s">
        <v>153</v>
      </c>
      <c r="L16" s="43" t="s">
        <v>154</v>
      </c>
    </row>
    <row r="17" customFormat="false" ht="15" hidden="false" customHeight="false" outlineLevel="0" collapsed="false">
      <c r="A17" s="33" t="s">
        <v>100</v>
      </c>
      <c r="B17" s="34" t="s">
        <v>101</v>
      </c>
      <c r="C17" s="34" t="s">
        <v>102</v>
      </c>
      <c r="D17" s="34" t="s">
        <v>16</v>
      </c>
      <c r="E17" s="34" t="s">
        <v>134</v>
      </c>
      <c r="F17" s="33" t="n">
        <v>2016</v>
      </c>
      <c r="G17" s="38" t="n">
        <v>42552</v>
      </c>
      <c r="H17" s="34" t="s">
        <v>73</v>
      </c>
      <c r="I17" s="34" t="s">
        <v>155</v>
      </c>
      <c r="J17" s="33" t="s">
        <v>49</v>
      </c>
      <c r="K17" s="34" t="s">
        <v>136</v>
      </c>
      <c r="L17" s="34" t="s">
        <v>156</v>
      </c>
    </row>
    <row r="18" customFormat="false" ht="15" hidden="false" customHeight="false" outlineLevel="0" collapsed="false">
      <c r="A18" s="42" t="s">
        <v>103</v>
      </c>
      <c r="B18" s="43" t="s">
        <v>104</v>
      </c>
      <c r="C18" s="43" t="s">
        <v>105</v>
      </c>
      <c r="D18" s="43" t="s">
        <v>23</v>
      </c>
      <c r="E18" s="43" t="s">
        <v>144</v>
      </c>
      <c r="F18" s="42" t="n">
        <v>2010</v>
      </c>
      <c r="G18" s="47" t="n">
        <v>40179</v>
      </c>
      <c r="H18" s="43" t="s">
        <v>106</v>
      </c>
      <c r="I18" s="43" t="s">
        <v>157</v>
      </c>
      <c r="J18" s="42" t="s">
        <v>85</v>
      </c>
      <c r="K18" s="43" t="s">
        <v>158</v>
      </c>
      <c r="L18" s="43" t="s">
        <v>159</v>
      </c>
    </row>
  </sheetData>
  <mergeCells count="2">
    <mergeCell ref="A1:L1"/>
    <mergeCell ref="A2:L2"/>
  </mergeCells>
  <dataValidations count="2">
    <dataValidation allowBlank="true" errorStyle="stop" operator="between" showDropDown="false" showErrorMessage="false" showInputMessage="false" sqref="D5:D45" type="list">
      <formula1>"Sicherheit,Technik,Gebäudehülle,Sanitär,Außenanlage"</formula1>
      <formula2>0</formula2>
    </dataValidation>
    <dataValidation allowBlank="true" errorStyle="stop" operator="between" showDropDown="false" showErrorMessage="false" showInputMessage="false" sqref="J5:J45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B80"/>
    <pageSetUpPr fitToPage="false"/>
  </sheetPr>
  <dimension ref="A1:C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78"/>
  </cols>
  <sheetData>
    <row r="1" customFormat="false" ht="25.5" hidden="false" customHeight="true" outlineLevel="0" collapsed="false">
      <c r="A1" s="30" t="s">
        <v>160</v>
      </c>
      <c r="B1" s="30"/>
      <c r="C1" s="30"/>
    </row>
    <row r="3" customFormat="false" ht="15" hidden="false" customHeight="false" outlineLevel="0" collapsed="false">
      <c r="B3" s="53" t="s">
        <v>161</v>
      </c>
      <c r="C3" s="53"/>
    </row>
    <row r="4" customFormat="false" ht="30" hidden="false" customHeight="true" outlineLevel="0" collapsed="false">
      <c r="B4" s="54" t="s">
        <v>162</v>
      </c>
      <c r="C4" s="55" t="s">
        <v>163</v>
      </c>
    </row>
    <row r="5" customFormat="false" ht="30" hidden="false" customHeight="true" outlineLevel="0" collapsed="false">
      <c r="B5" s="54" t="s">
        <v>164</v>
      </c>
      <c r="C5" s="55" t="s">
        <v>165</v>
      </c>
    </row>
    <row r="6" customFormat="false" ht="30" hidden="false" customHeight="true" outlineLevel="0" collapsed="false">
      <c r="B6" s="54" t="s">
        <v>166</v>
      </c>
      <c r="C6" s="55" t="s">
        <v>167</v>
      </c>
    </row>
    <row r="7" customFormat="false" ht="30" hidden="false" customHeight="true" outlineLevel="0" collapsed="false">
      <c r="B7" s="54" t="s">
        <v>168</v>
      </c>
      <c r="C7" s="55" t="s">
        <v>169</v>
      </c>
    </row>
    <row r="8" customFormat="false" ht="15" hidden="false" customHeight="false" outlineLevel="0" collapsed="false">
      <c r="B8" s="56"/>
      <c r="C8" s="56"/>
    </row>
    <row r="9" customFormat="false" ht="15" hidden="false" customHeight="false" outlineLevel="0" collapsed="false">
      <c r="B9" s="53" t="s">
        <v>170</v>
      </c>
      <c r="C9" s="53"/>
    </row>
    <row r="10" customFormat="false" ht="30" hidden="false" customHeight="true" outlineLevel="0" collapsed="false">
      <c r="B10" s="54" t="s">
        <v>171</v>
      </c>
      <c r="C10" s="55" t="s">
        <v>172</v>
      </c>
    </row>
    <row r="11" customFormat="false" ht="30" hidden="false" customHeight="true" outlineLevel="0" collapsed="false">
      <c r="B11" s="54" t="s">
        <v>173</v>
      </c>
      <c r="C11" s="55" t="s">
        <v>174</v>
      </c>
    </row>
    <row r="12" customFormat="false" ht="30" hidden="false" customHeight="true" outlineLevel="0" collapsed="false">
      <c r="B12" s="54" t="s">
        <v>175</v>
      </c>
      <c r="C12" s="55" t="s">
        <v>176</v>
      </c>
    </row>
    <row r="13" customFormat="false" ht="30" hidden="false" customHeight="true" outlineLevel="0" collapsed="false">
      <c r="B13" s="54" t="s">
        <v>19</v>
      </c>
      <c r="C13" s="55" t="s">
        <v>177</v>
      </c>
    </row>
    <row r="14" customFormat="false" ht="15" hidden="false" customHeight="false" outlineLevel="0" collapsed="false">
      <c r="B14" s="56"/>
      <c r="C14" s="56"/>
    </row>
    <row r="15" customFormat="false" ht="15" hidden="false" customHeight="false" outlineLevel="0" collapsed="false">
      <c r="B15" s="53" t="s">
        <v>178</v>
      </c>
      <c r="C15" s="53"/>
    </row>
    <row r="16" customFormat="false" ht="30" hidden="false" customHeight="true" outlineLevel="0" collapsed="false">
      <c r="B16" s="54" t="s">
        <v>179</v>
      </c>
      <c r="C16" s="55" t="s">
        <v>180</v>
      </c>
    </row>
    <row r="17" customFormat="false" ht="30" hidden="false" customHeight="true" outlineLevel="0" collapsed="false">
      <c r="B17" s="54" t="s">
        <v>181</v>
      </c>
      <c r="C17" s="55" t="s">
        <v>182</v>
      </c>
    </row>
    <row r="18" customFormat="false" ht="30" hidden="false" customHeight="true" outlineLevel="0" collapsed="false">
      <c r="B18" s="54" t="s">
        <v>183</v>
      </c>
      <c r="C18" s="55" t="s">
        <v>184</v>
      </c>
    </row>
    <row r="19" customFormat="false" ht="30" hidden="false" customHeight="true" outlineLevel="0" collapsed="false">
      <c r="B19" s="54" t="s">
        <v>185</v>
      </c>
      <c r="C19" s="55" t="s">
        <v>186</v>
      </c>
    </row>
    <row r="20" customFormat="false" ht="30" hidden="false" customHeight="true" outlineLevel="0" collapsed="false">
      <c r="B20" s="54" t="s">
        <v>187</v>
      </c>
      <c r="C20" s="55" t="s">
        <v>188</v>
      </c>
    </row>
    <row r="21" customFormat="false" ht="15" hidden="false" customHeight="false" outlineLevel="0" collapsed="false">
      <c r="B21" s="56"/>
      <c r="C21" s="56"/>
    </row>
    <row r="22" customFormat="false" ht="15" hidden="false" customHeight="false" outlineLevel="0" collapsed="false">
      <c r="B22" s="53" t="s">
        <v>189</v>
      </c>
      <c r="C22" s="53"/>
    </row>
    <row r="23" customFormat="false" ht="30" hidden="false" customHeight="true" outlineLevel="0" collapsed="false">
      <c r="B23" s="54" t="s">
        <v>190</v>
      </c>
      <c r="C23" s="55" t="s">
        <v>191</v>
      </c>
    </row>
    <row r="24" customFormat="false" ht="30" hidden="false" customHeight="true" outlineLevel="0" collapsed="false">
      <c r="B24" s="54" t="s">
        <v>192</v>
      </c>
      <c r="C24" s="55" t="s">
        <v>193</v>
      </c>
    </row>
    <row r="25" customFormat="false" ht="30" hidden="false" customHeight="true" outlineLevel="0" collapsed="false">
      <c r="B25" s="54" t="s">
        <v>194</v>
      </c>
      <c r="C25" s="55" t="s">
        <v>195</v>
      </c>
    </row>
    <row r="26" customFormat="false" ht="30" hidden="false" customHeight="true" outlineLevel="0" collapsed="false">
      <c r="B26" s="54" t="s">
        <v>196</v>
      </c>
      <c r="C26" s="55" t="s">
        <v>197</v>
      </c>
    </row>
  </sheetData>
  <mergeCells count="5">
    <mergeCell ref="A1:C1"/>
    <mergeCell ref="B3:C3"/>
    <mergeCell ref="B9:C9"/>
    <mergeCell ref="B15:C15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2026-07-20T15:06:16Z</dcterms:created>
  <dc:creator>openpyxl</dc:creator>
  <dc:description/>
  <dc:language>en-US</dc:language>
  <cp:lastModifiedBy/>
  <dcterms:modified xsi:type="dcterms:W3CDTF">2026-07-20T15:06:16Z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