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Auswahllisten" sheetId="2" state="visible" r:id="rId4"/>
    <sheet name="Wartungsplan" sheetId="3" state="visible" r:id="rId5"/>
  </sheets>
  <definedNames>
    <definedName function="false" hidden="false" localSheetId="2" name="_xlnm.Print_Titles" vbProcedure="false">Wartungsplan!$1:$3</definedName>
    <definedName function="false" hidden="true" localSheetId="2" name="_xlnm._FilterDatabase" vbProcedure="false">Wartungsplan!$A$3:$P$60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<sst xmlns="http://schemas.openxmlformats.org/spreadsheetml/2006/main" count="219" uniqueCount="124">
  <si>
    <t xml:space="preserve">WARTUNGSPLAN – ÜBERSICHT</t>
  </si>
  <si>
    <t xml:space="preserve">Instandhaltung Maschinen &amp; Anlagen  ·  Geschäftsjahr 2026</t>
  </si>
  <si>
    <t xml:space="preserve">WARTUNGSPOSITIONEN</t>
  </si>
  <si>
    <t xml:space="preserve">ANLAGEN (VERSCHIEDEN)</t>
  </si>
  <si>
    <t xml:space="preserve">KOSTEN GESAMT</t>
  </si>
  <si>
    <t xml:space="preserve">ÜBERFÄLLIG</t>
  </si>
  <si>
    <t xml:space="preserve">BALD FÄLLIG (≤14 T.)</t>
  </si>
  <si>
    <t xml:space="preserve">GEPLANT / IM PLAN</t>
  </si>
  <si>
    <t xml:space="preserve">ANTEIL IM PLAN</t>
  </si>
  <si>
    <t xml:space="preserve">Ø KOSTEN / POSITION</t>
  </si>
  <si>
    <t xml:space="preserve">GESCH. INSPEKTIONEN</t>
  </si>
  <si>
    <t xml:space="preserve">Nach Wartungsart (DIN 31051)</t>
  </si>
  <si>
    <t xml:space="preserve">Nach Priorität</t>
  </si>
  <si>
    <t xml:space="preserve">Inspektion</t>
  </si>
  <si>
    <t xml:space="preserve">Hoch</t>
  </si>
  <si>
    <t xml:space="preserve">Wartung</t>
  </si>
  <si>
    <t xml:space="preserve">Mittel</t>
  </si>
  <si>
    <t xml:space="preserve">Instandsetzung</t>
  </si>
  <si>
    <t xml:space="preserve">Niedrig</t>
  </si>
  <si>
    <t xml:space="preserve">Verbesserung</t>
  </si>
  <si>
    <t xml:space="preserve">So nutzen Sie diese Vorlage</t>
  </si>
  <si>
    <t xml:space="preserve">1.  Erfassen Sie jede Anlage und Wartungsaufgabe im Blatt „Wartungsplan" (eine Zeile pro Aufgabe).</t>
  </si>
  <si>
    <t xml:space="preserve">2.  Wählen Sie Standort, Wartungsart, Intervall, Verantwortliche und Priorität über die Dropdown-Menüs.</t>
  </si>
  <si>
    <t xml:space="preserve">3.  Tragen Sie das Datum der letzten Wartung ein – „Nächste Wartung", „Status" und „Restlaufzeit" werden automatisch berechnet.</t>
  </si>
  <si>
    <t xml:space="preserve">4.  Nach erledigter Wartung nur das Feld „Letzte Wartung" aktualisieren; der Status springt wieder auf „Geplant".</t>
  </si>
  <si>
    <t xml:space="preserve">5.  Dropdown-Inhalte (Intervalle, Namen, Standorte) pflegen Sie im Blatt „Auswahllisten".</t>
  </si>
  <si>
    <t xml:space="preserve">Status-Legende</t>
  </si>
  <si>
    <t xml:space="preserve">Überfällig</t>
  </si>
  <si>
    <t xml:space="preserve">Wartungstermin überschritten – sofort handeln</t>
  </si>
  <si>
    <t xml:space="preserve">Bald fällig</t>
  </si>
  <si>
    <t xml:space="preserve">Fällig in den nächsten 14 Tagen – einplanen</t>
  </si>
  <si>
    <t xml:space="preserve">Geplant</t>
  </si>
  <si>
    <t xml:space="preserve">Termin liegt im Plan – keine Aktion nötig</t>
  </si>
  <si>
    <t xml:space="preserve">AUSWAHLLISTEN – Konfiguration</t>
  </si>
  <si>
    <t xml:space="preserve">Diese Werte speisen die Dropdown-Menüs im Blatt „Wartungsplan". Zum Anpassen einfach Einträge ergänzen oder überschreiben.</t>
  </si>
  <si>
    <t xml:space="preserve">Wartungsart (DIN 31051)</t>
  </si>
  <si>
    <t xml:space="preserve">Intervall</t>
  </si>
  <si>
    <t xml:space="preserve">Tage</t>
  </si>
  <si>
    <t xml:space="preserve">Verantwortlich</t>
  </si>
  <si>
    <t xml:space="preserve">Priorität</t>
  </si>
  <si>
    <t xml:space="preserve">Standort</t>
  </si>
  <si>
    <t xml:space="preserve">Status</t>
  </si>
  <si>
    <t xml:space="preserve">Täglich</t>
  </si>
  <si>
    <t xml:space="preserve">M. Schneider</t>
  </si>
  <si>
    <t xml:space="preserve">Halle 1</t>
  </si>
  <si>
    <t xml:space="preserve">Wöchentlich</t>
  </si>
  <si>
    <t xml:space="preserve">T. Weber</t>
  </si>
  <si>
    <t xml:space="preserve">Halle 2</t>
  </si>
  <si>
    <t xml:space="preserve">Monatlich</t>
  </si>
  <si>
    <t xml:space="preserve">A. Fischer</t>
  </si>
  <si>
    <t xml:space="preserve">Produktion</t>
  </si>
  <si>
    <t xml:space="preserve">Quartalsweise</t>
  </si>
  <si>
    <t xml:space="preserve">L. Wagner</t>
  </si>
  <si>
    <t xml:space="preserve">Fertigung</t>
  </si>
  <si>
    <t xml:space="preserve">Halbjährlich</t>
  </si>
  <si>
    <t xml:space="preserve">S. Braun</t>
  </si>
  <si>
    <t xml:space="preserve">Lager</t>
  </si>
  <si>
    <t xml:space="preserve">Jährlich</t>
  </si>
  <si>
    <t xml:space="preserve">K. Hoffmann</t>
  </si>
  <si>
    <t xml:space="preserve">Verwaltung</t>
  </si>
  <si>
    <t xml:space="preserve">Technikraum</t>
  </si>
  <si>
    <t xml:space="preserve">Gebäude B</t>
  </si>
  <si>
    <t xml:space="preserve">WARTUNGSPLAN  ·  MASCHINEN &amp; ANLAGEN</t>
  </si>
  <si>
    <t xml:space="preserve">Instandhaltungsplanung Geschäftsjahr 2026  ·  [Firmenname / Standort eintragen]</t>
  </si>
  <si>
    <t xml:space="preserve">Nr.</t>
  </si>
  <si>
    <t xml:space="preserve">Anlage / Maschine</t>
  </si>
  <si>
    <t xml:space="preserve">Inventar-Nr.</t>
  </si>
  <si>
    <t xml:space="preserve">Wartungsaufgabe</t>
  </si>
  <si>
    <t xml:space="preserve">Wartungsart</t>
  </si>
  <si>
    <t xml:space="preserve">Intervall (Tage)</t>
  </si>
  <si>
    <t xml:space="preserve">Letzte Wartung</t>
  </si>
  <si>
    <t xml:space="preserve">Nächste Wartung</t>
  </si>
  <si>
    <t xml:space="preserve">Restlaufzeit (Tage)</t>
  </si>
  <si>
    <t xml:space="preserve">Geschätzte Kosten (€)</t>
  </si>
  <si>
    <t xml:space="preserve">Bemerkungen</t>
  </si>
  <si>
    <t xml:space="preserve">Kompressor KAE-200</t>
  </si>
  <si>
    <t xml:space="preserve">K-001</t>
  </si>
  <si>
    <t xml:space="preserve">Filter prüfen und Kondensat ablassen</t>
  </si>
  <si>
    <t xml:space="preserve">Förderband FB-3</t>
  </si>
  <si>
    <t xml:space="preserve">F-014</t>
  </si>
  <si>
    <t xml:space="preserve">Antriebsriemen spannen, Rollen schmieren</t>
  </si>
  <si>
    <t xml:space="preserve">Hydraulikpresse HP-50</t>
  </si>
  <si>
    <t xml:space="preserve">H-007</t>
  </si>
  <si>
    <t xml:space="preserve">Hydrauliköl-Stand und Dichtungen prüfen</t>
  </si>
  <si>
    <t xml:space="preserve">CNC-Fräsmaschine CX-8</t>
  </si>
  <si>
    <t xml:space="preserve">C-021</t>
  </si>
  <si>
    <t xml:space="preserve">Führungsbahnen reinigen und schmieren</t>
  </si>
  <si>
    <t xml:space="preserve">Klimaanlage RLT-1</t>
  </si>
  <si>
    <t xml:space="preserve">L-003</t>
  </si>
  <si>
    <t xml:space="preserve">Luftfilter wechseln</t>
  </si>
  <si>
    <t xml:space="preserve">Notstromaggregat NEA-1</t>
  </si>
  <si>
    <t xml:space="preserve">N-002</t>
  </si>
  <si>
    <t xml:space="preserve">Probelauf und Batterietest durchführen</t>
  </si>
  <si>
    <t xml:space="preserve">Gabelstapler GS-4</t>
  </si>
  <si>
    <t xml:space="preserve">G-011</t>
  </si>
  <si>
    <t xml:space="preserve">Bremsen und Hydraulik prüfen (UVV)</t>
  </si>
  <si>
    <t xml:space="preserve">Abfüllanlage AF-2</t>
  </si>
  <si>
    <t xml:space="preserve">A-018</t>
  </si>
  <si>
    <t xml:space="preserve">Dosierventile kalibrieren</t>
  </si>
  <si>
    <t xml:space="preserve">Schweißroboter SR-6</t>
  </si>
  <si>
    <t xml:space="preserve">S-030</t>
  </si>
  <si>
    <t xml:space="preserve">Schweißdüsen tauschen, Achsen prüfen</t>
  </si>
  <si>
    <t xml:space="preserve">Kühlaggregat KA-9</t>
  </si>
  <si>
    <t xml:space="preserve">K-045</t>
  </si>
  <si>
    <t xml:space="preserve">Kältemitteldruck kontrollieren</t>
  </si>
  <si>
    <t xml:space="preserve">Absauganlage AB-1</t>
  </si>
  <si>
    <t xml:space="preserve">B-012</t>
  </si>
  <si>
    <t xml:space="preserve">Filterpatronen reinigen bzw. ersetzen</t>
  </si>
  <si>
    <t xml:space="preserve">Drehmaschine DM-7</t>
  </si>
  <si>
    <t xml:space="preserve">D-009</t>
  </si>
  <si>
    <t xml:space="preserve">Spindellager schmieren, Genauigkeit prüfen</t>
  </si>
  <si>
    <t xml:space="preserve">Verpackungsmaschine VP-5</t>
  </si>
  <si>
    <t xml:space="preserve">V-023</t>
  </si>
  <si>
    <t xml:space="preserve">Heizbalken und Sensoren reinigen</t>
  </si>
  <si>
    <t xml:space="preserve">Aufzug PA-1</t>
  </si>
  <si>
    <t xml:space="preserve">Z-001</t>
  </si>
  <si>
    <t xml:space="preserve">Sicherheitsprüfung nach BetrSichV</t>
  </si>
  <si>
    <t xml:space="preserve">Wärmetauscher WT-3</t>
  </si>
  <si>
    <t xml:space="preserve">W-016</t>
  </si>
  <si>
    <t xml:space="preserve">Platten reinigen, Dichtungen prüfen</t>
  </si>
  <si>
    <t xml:space="preserve">Pumpe P-12</t>
  </si>
  <si>
    <t xml:space="preserve">P-033</t>
  </si>
  <si>
    <t xml:space="preserve">Lagergeräusch und Leckage prüfen</t>
  </si>
  <si>
    <t xml:space="preserve">Geschätzte Wartungskosten gesamt (€)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</si>
</sst>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&quot; €&quot;"/>
    <numFmt numFmtId="167" formatCode="0.0%"/>
    <numFmt numFmtId="168" formatCode="&quot;TT.&quot;mm&quot;.JJJJ&quot;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26"/>
      <color rgb="FF13343B"/>
      <name val="Calibri"/>
      <family val="0"/>
      <charset val="1"/>
    </font>
    <font>
      <b val="true"/>
      <sz val="26"/>
      <color rgb="FFD64B3F"/>
      <name val="Calibri"/>
      <family val="0"/>
      <charset val="1"/>
    </font>
    <font>
      <b val="true"/>
      <sz val="26"/>
      <color rgb="FFB87313"/>
      <name val="Calibri"/>
      <family val="0"/>
      <charset val="1"/>
    </font>
    <font>
      <b val="true"/>
      <sz val="26"/>
      <color rgb="FF2E9E6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D2B2F"/>
      <name val="Calibri"/>
      <family val="0"/>
      <charset val="1"/>
    </font>
    <font>
      <b val="true"/>
      <sz val="10"/>
      <color rgb="FF1D2B2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i val="true"/>
      <sz val="9"/>
      <color rgb="FF215E6B"/>
      <name val="Calibri"/>
      <family val="0"/>
      <charset val="1"/>
    </font>
    <font>
      <b val="true"/>
      <sz val="18"/>
      <color rgb="FFFFFFFF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3343B"/>
        <bgColor rgb="FF1D2B2F"/>
      </patternFill>
    </fill>
    <fill>
      <patternFill patternType="solid">
        <fgColor rgb="FFE39A2B"/>
        <bgColor rgb="FFFF8080"/>
      </patternFill>
    </fill>
    <fill>
      <patternFill patternType="solid">
        <fgColor rgb="FF215E6B"/>
        <bgColor rgb="FF008080"/>
      </patternFill>
    </fill>
    <fill>
      <patternFill patternType="solid">
        <fgColor rgb="FFFFFFFF"/>
        <bgColor rgb="FFF2F6F7"/>
      </patternFill>
    </fill>
    <fill>
      <patternFill patternType="solid">
        <fgColor rgb="FFD64B3F"/>
        <bgColor rgb="FFB87313"/>
      </patternFill>
    </fill>
    <fill>
      <patternFill patternType="solid">
        <fgColor rgb="FF2E9E6B"/>
        <bgColor rgb="FF008080"/>
      </patternFill>
    </fill>
    <fill>
      <patternFill patternType="solid">
        <fgColor rgb="FFE4EDEE"/>
        <bgColor rgb="FFF2F6F7"/>
      </patternFill>
    </fill>
    <fill>
      <patternFill patternType="solid">
        <fgColor rgb="FFF2F6F7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9FB6BB"/>
      </left>
      <right style="thin">
        <color rgb="FF9FB6BB"/>
      </right>
      <top style="thin">
        <color rgb="FF9FB6BB"/>
      </top>
      <bottom style="thin">
        <color rgb="FF9FB6BB"/>
      </bottom>
      <diagonal/>
    </border>
    <border diagonalUp="false" diagonalDown="false">
      <left style="thin">
        <color rgb="FF215E6B"/>
      </left>
      <right style="thin">
        <color rgb="FF215E6B"/>
      </right>
      <top style="thin">
        <color rgb="FF215E6B"/>
      </top>
      <bottom style="thin">
        <color rgb="FF215E6B"/>
      </bottom>
      <diagonal/>
    </border>
    <border diagonalUp="false" diagonalDown="false">
      <left style="thin">
        <color rgb="FFE39A2B"/>
      </left>
      <right style="thin">
        <color rgb="FFE39A2B"/>
      </right>
      <top style="thin">
        <color rgb="FFE39A2B"/>
      </top>
      <bottom style="thin">
        <color rgb="FFE39A2B"/>
      </bottom>
      <diagonal/>
    </border>
    <border diagonalUp="false" diagonalDown="false">
      <left style="thin">
        <color rgb="FFC4D2D5"/>
      </left>
      <right style="thin">
        <color rgb="FFC4D2D5"/>
      </right>
      <top style="thin">
        <color rgb="FFC4D2D5"/>
      </top>
      <bottom style="thin">
        <color rgb="FFC4D2D5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13343B"/>
      </left>
      <right style="thin">
        <color rgb="FF13343B"/>
      </right>
      <top style="thin">
        <color rgb="FF13343B"/>
      </top>
      <bottom style="thin">
        <color rgb="FF13343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215E6B"/>
          <bgColor rgb="FF000000"/>
        </patternFill>
      </fill>
    </dxf>
    <dxf>
      <fill>
        <patternFill patternType="solid">
          <fgColor rgb="FFF2F6F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D2B2F"/>
          <bgColor rgb="FF000000"/>
        </patternFill>
      </fill>
    </dxf>
    <dxf>
      <fill>
        <patternFill patternType="solid">
          <fgColor rgb="FFF7DAD6"/>
          <bgColor rgb="FF000000"/>
        </patternFill>
      </fill>
    </dxf>
    <dxf>
      <fill>
        <patternFill patternType="solid">
          <fgColor rgb="FFD64B3F"/>
          <bgColor rgb="FF000000"/>
        </patternFill>
      </fill>
    </dxf>
    <dxf>
      <fill>
        <patternFill patternType="solid">
          <fgColor rgb="FF2E9E6B"/>
          <bgColor rgb="FF000000"/>
        </patternFill>
      </fill>
    </dxf>
    <dxf>
      <fill>
        <patternFill patternType="solid">
          <fgColor rgb="FFE39A2B"/>
          <bgColor rgb="FF000000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D64B3F"/>
        </patternFill>
      </fill>
    </dxf>
    <dxf>
      <font>
        <name val="Calibri"/>
        <charset val="1"/>
        <family val="0"/>
        <b val="1"/>
        <color rgb="FF1D2B2F"/>
        <sz val="10"/>
      </font>
      <fill>
        <patternFill>
          <bgColor rgb="FFE39A2B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2E9E6B"/>
        </patternFill>
      </fill>
    </dxf>
    <dxf>
      <font>
        <name val="Calibri"/>
        <charset val="1"/>
        <family val="0"/>
        <b val="1"/>
        <color rgb="FFD64B3F"/>
        <sz val="10"/>
      </font>
      <fill>
        <patternFill>
          <bgColor rgb="FFF7DAD6"/>
        </patternFill>
      </fill>
    </dxf>
    <dxf>
      <font>
        <name val="Calibri"/>
        <charset val="1"/>
        <family val="0"/>
        <b val="1"/>
        <color rgb="FFD64B3F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7313"/>
      <rgbColor rgb="FF800080"/>
      <rgbColor rgb="FF215E6B"/>
      <rgbColor rgb="FF9FB6BB"/>
      <rgbColor rgb="FF808080"/>
      <rgbColor rgb="FF9999FF"/>
      <rgbColor rgb="FF993366"/>
      <rgbColor rgb="FFF2F6F7"/>
      <rgbColor rgb="FFE4EDEE"/>
      <rgbColor rgb="FF660066"/>
      <rgbColor rgb="FFFF8080"/>
      <rgbColor rgb="FF0066CC"/>
      <rgbColor rgb="FFC4D2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DAD6"/>
      <rgbColor rgb="FF3366FF"/>
      <rgbColor rgb="FF33CCCC"/>
      <rgbColor rgb="FF99CC00"/>
      <rgbColor rgb="FFFFCC00"/>
      <rgbColor rgb="FFE39A2B"/>
      <rgbColor rgb="FFD64B3F"/>
      <rgbColor rgb="FF666699"/>
      <rgbColor rgb="FF969696"/>
      <rgbColor rgb="FF13343B"/>
      <rgbColor rgb="FF2E9E6B"/>
      <rgbColor rgb="FF003300"/>
      <rgbColor rgb="FF333300"/>
      <rgbColor rgb="FF993300"/>
      <rgbColor rgb="FF993366"/>
      <rgbColor rgb="FF333399"/>
      <rgbColor rgb="FF1D2B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7" min="2" style="0" width="21"/>
    <col collapsed="false" customWidth="true" hidden="false" outlineLevel="0" max="8" min="8" style="0" width="3"/>
  </cols>
  <sheetData>
    <row r="1" customFormat="false" ht="39.7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1"/>
    </row>
    <row r="2" customFormat="false" ht="21.75" hidden="false" customHeight="true" outlineLevel="0" collapsed="false">
      <c r="B2" s="3" t="s">
        <v>1</v>
      </c>
      <c r="C2" s="3"/>
      <c r="D2" s="3"/>
      <c r="E2" s="3"/>
      <c r="F2" s="4" t="str">
        <f aca="true">CONCATENATE("Stand: ",TEXT(TODAY(),"TT.MM.JJJJ"))</f>
        <v>Stand: TT.07.JJJJ</v>
      </c>
      <c r="G2" s="4"/>
    </row>
    <row r="3" customFormat="false" ht="7.5" hidden="false" customHeight="true" outlineLevel="0" collapsed="false"/>
    <row r="4" customFormat="false" ht="18" hidden="false" customHeight="true" outlineLevel="0" collapsed="false">
      <c r="B4" s="5" t="s">
        <v>2</v>
      </c>
      <c r="C4" s="5"/>
      <c r="D4" s="5" t="s">
        <v>3</v>
      </c>
      <c r="E4" s="5"/>
      <c r="F4" s="5" t="s">
        <v>4</v>
      </c>
      <c r="G4" s="5"/>
    </row>
    <row r="5" customFormat="false" ht="21.75" hidden="false" customHeight="true" outlineLevel="0" collapsed="false">
      <c r="B5" s="6" t="n">
        <f aca="false">COUNTA(Wartungsplan!$B$4:$B$60)</f>
        <v>16</v>
      </c>
      <c r="C5" s="6"/>
      <c r="D5" s="6" t="n">
        <f aca="false">SUMPRODUCT((Wartungsplan!$B$4:$B$60&lt;&gt;"")/COUNTIF(Wartungsplan!$B$4:$B$60,Wartungsplan!$B$4:$B$60&amp;""))</f>
        <v>16</v>
      </c>
      <c r="E5" s="6"/>
      <c r="F5" s="7" t="n">
        <f aca="false">SUM(Wartungsplan!$O$4:$O$60)</f>
        <v>2560</v>
      </c>
      <c r="G5" s="7"/>
    </row>
    <row r="6" customFormat="false" ht="21.75" hidden="false" customHeight="true" outlineLevel="0" collapsed="false">
      <c r="B6" s="6"/>
      <c r="C6" s="6"/>
      <c r="D6" s="6"/>
      <c r="E6" s="6"/>
      <c r="F6" s="7"/>
      <c r="G6" s="7"/>
    </row>
    <row r="7" customFormat="false" ht="6" hidden="false" customHeight="true" outlineLevel="0" collapsed="false"/>
    <row r="8" customFormat="false" ht="18" hidden="false" customHeight="true" outlineLevel="0" collapsed="false">
      <c r="B8" s="8" t="s">
        <v>5</v>
      </c>
      <c r="C8" s="8"/>
      <c r="D8" s="9" t="s">
        <v>6</v>
      </c>
      <c r="E8" s="9"/>
      <c r="F8" s="10" t="s">
        <v>7</v>
      </c>
      <c r="G8" s="10"/>
    </row>
    <row r="9" customFormat="false" ht="21.75" hidden="false" customHeight="true" outlineLevel="0" collapsed="false">
      <c r="B9" s="11" t="n">
        <f aca="false">COUNTIF(Wartungsplan!$M$4:$M$60,"Überfällig")</f>
        <v>3</v>
      </c>
      <c r="C9" s="11"/>
      <c r="D9" s="12" t="n">
        <f aca="false">COUNTIF(Wartungsplan!$M$4:$M$60,"Bald fällig")</f>
        <v>7</v>
      </c>
      <c r="E9" s="12"/>
      <c r="F9" s="13" t="n">
        <f aca="false">COUNTIF(Wartungsplan!$M$4:$M$60,"Geplant")</f>
        <v>6</v>
      </c>
      <c r="G9" s="13"/>
    </row>
    <row r="10" customFormat="false" ht="21.75" hidden="false" customHeight="true" outlineLevel="0" collapsed="false">
      <c r="B10" s="11"/>
      <c r="C10" s="11"/>
      <c r="D10" s="12"/>
      <c r="E10" s="12"/>
      <c r="F10" s="13"/>
      <c r="G10" s="13"/>
    </row>
    <row r="11" customFormat="false" ht="6" hidden="false" customHeight="true" outlineLevel="0" collapsed="false"/>
    <row r="12" customFormat="false" ht="18" hidden="false" customHeight="true" outlineLevel="0" collapsed="false">
      <c r="B12" s="5" t="s">
        <v>8</v>
      </c>
      <c r="C12" s="5"/>
      <c r="D12" s="5" t="s">
        <v>9</v>
      </c>
      <c r="E12" s="5"/>
      <c r="F12" s="5" t="s">
        <v>10</v>
      </c>
      <c r="G12" s="5"/>
    </row>
    <row r="13" customFormat="false" ht="21.75" hidden="false" customHeight="true" outlineLevel="0" collapsed="false">
      <c r="B13" s="14" t="n">
        <f aca="false">IFERROR(COUNTIF(Wartungsplan!$M$4:$M$60,"Geplant")/COUNTA(Wartungsplan!$B$4:$B$60),0)</f>
        <v>0.375</v>
      </c>
      <c r="C13" s="14"/>
      <c r="D13" s="7" t="n">
        <f aca="false">IFERROR(SUM(Wartungsplan!$O$4:$O$60)/COUNTA(Wartungsplan!$B$4:$B$60),0)</f>
        <v>160</v>
      </c>
      <c r="E13" s="7"/>
      <c r="F13" s="6" t="n">
        <f aca="false">COUNTIF(Wartungsplan!$F$4:$F$60,"Inspektion")</f>
        <v>7</v>
      </c>
      <c r="G13" s="6"/>
    </row>
    <row r="14" customFormat="false" ht="21.75" hidden="false" customHeight="true" outlineLevel="0" collapsed="false">
      <c r="B14" s="14"/>
      <c r="C14" s="14"/>
      <c r="D14" s="7"/>
      <c r="E14" s="7"/>
      <c r="F14" s="6"/>
      <c r="G14" s="6"/>
    </row>
    <row r="15" customFormat="false" ht="7.5" hidden="false" customHeight="true" outlineLevel="0" collapsed="false"/>
    <row r="16" customFormat="false" ht="19.5" hidden="false" customHeight="true" outlineLevel="0" collapsed="false">
      <c r="B16" s="15" t="s">
        <v>11</v>
      </c>
      <c r="C16" s="15"/>
      <c r="F16" s="16" t="s">
        <v>12</v>
      </c>
      <c r="G16" s="16"/>
    </row>
    <row r="17" customFormat="false" ht="15" hidden="false" customHeight="false" outlineLevel="0" collapsed="false">
      <c r="B17" s="17" t="s">
        <v>13</v>
      </c>
      <c r="C17" s="18" t="n">
        <f aca="false">COUNTIF(Wartungsplan!$F$4:$F$60,"Inspektion")</f>
        <v>7</v>
      </c>
      <c r="F17" s="17" t="s">
        <v>14</v>
      </c>
      <c r="G17" s="18" t="n">
        <f aca="false">COUNTIF(Wartungsplan!$L$4:$L$60,"Hoch")</f>
        <v>5</v>
      </c>
    </row>
    <row r="18" customFormat="false" ht="15" hidden="false" customHeight="false" outlineLevel="0" collapsed="false">
      <c r="B18" s="19" t="s">
        <v>15</v>
      </c>
      <c r="C18" s="20" t="n">
        <f aca="false">COUNTIF(Wartungsplan!$F$4:$F$60,"Wartung")</f>
        <v>8</v>
      </c>
      <c r="F18" s="19" t="s">
        <v>16</v>
      </c>
      <c r="G18" s="20" t="n">
        <f aca="false">COUNTIF(Wartungsplan!$L$4:$L$60,"Mittel")</f>
        <v>9</v>
      </c>
    </row>
    <row r="19" customFormat="false" ht="15" hidden="false" customHeight="false" outlineLevel="0" collapsed="false">
      <c r="B19" s="17" t="s">
        <v>17</v>
      </c>
      <c r="C19" s="18" t="n">
        <f aca="false">COUNTIF(Wartungsplan!$F$4:$F$60,"Instandsetzung")</f>
        <v>1</v>
      </c>
      <c r="F19" s="17" t="s">
        <v>18</v>
      </c>
      <c r="G19" s="18" t="n">
        <f aca="false">COUNTIF(Wartungsplan!$L$4:$L$60,"Niedrig")</f>
        <v>2</v>
      </c>
    </row>
    <row r="20" customFormat="false" ht="15" hidden="false" customHeight="false" outlineLevel="0" collapsed="false">
      <c r="B20" s="19" t="s">
        <v>19</v>
      </c>
      <c r="C20" s="20" t="n">
        <f aca="false">COUNTIF(Wartungsplan!$F$4:$F$60,"Verbesserung")</f>
        <v>0</v>
      </c>
      <c r="F20" s="19"/>
      <c r="G20" s="20"/>
    </row>
    <row r="22" customFormat="false" ht="21.75" hidden="false" customHeight="true" outlineLevel="0" collapsed="false">
      <c r="B22" s="21" t="s">
        <v>20</v>
      </c>
      <c r="C22" s="21"/>
      <c r="D22" s="21"/>
      <c r="E22" s="21"/>
      <c r="F22" s="21"/>
      <c r="G22" s="21"/>
    </row>
    <row r="23" customFormat="false" ht="18" hidden="false" customHeight="true" outlineLevel="0" collapsed="false">
      <c r="B23" s="22" t="s">
        <v>21</v>
      </c>
      <c r="C23" s="22"/>
      <c r="D23" s="22"/>
      <c r="E23" s="22"/>
      <c r="F23" s="22"/>
      <c r="G23" s="22"/>
    </row>
    <row r="24" customFormat="false" ht="18" hidden="false" customHeight="true" outlineLevel="0" collapsed="false">
      <c r="B24" s="23" t="s">
        <v>22</v>
      </c>
      <c r="C24" s="23"/>
      <c r="D24" s="23"/>
      <c r="E24" s="23"/>
      <c r="F24" s="23"/>
      <c r="G24" s="23"/>
    </row>
    <row r="25" customFormat="false" ht="18" hidden="false" customHeight="true" outlineLevel="0" collapsed="false">
      <c r="B25" s="22" t="s">
        <v>23</v>
      </c>
      <c r="C25" s="22"/>
      <c r="D25" s="22"/>
      <c r="E25" s="22"/>
      <c r="F25" s="22"/>
      <c r="G25" s="22"/>
    </row>
    <row r="26" customFormat="false" ht="18" hidden="false" customHeight="true" outlineLevel="0" collapsed="false">
      <c r="B26" s="23" t="s">
        <v>24</v>
      </c>
      <c r="C26" s="23"/>
      <c r="D26" s="23"/>
      <c r="E26" s="23"/>
      <c r="F26" s="23"/>
      <c r="G26" s="23"/>
    </row>
    <row r="27" customFormat="false" ht="18" hidden="false" customHeight="true" outlineLevel="0" collapsed="false">
      <c r="B27" s="22" t="s">
        <v>25</v>
      </c>
      <c r="C27" s="22"/>
      <c r="D27" s="22"/>
      <c r="E27" s="22"/>
      <c r="F27" s="22"/>
      <c r="G27" s="22"/>
    </row>
    <row r="29" customFormat="false" ht="19.5" hidden="false" customHeight="true" outlineLevel="0" collapsed="false">
      <c r="B29" s="24" t="s">
        <v>26</v>
      </c>
      <c r="C29" s="24"/>
      <c r="D29" s="24"/>
      <c r="E29" s="24"/>
      <c r="F29" s="24"/>
      <c r="G29" s="24"/>
    </row>
    <row r="30" customFormat="false" ht="18" hidden="false" customHeight="true" outlineLevel="0" collapsed="false">
      <c r="B30" s="25" t="s">
        <v>27</v>
      </c>
      <c r="C30" s="26" t="s">
        <v>28</v>
      </c>
      <c r="D30" s="26"/>
      <c r="E30" s="26"/>
      <c r="F30" s="26"/>
      <c r="G30" s="26"/>
    </row>
    <row r="31" customFormat="false" ht="18" hidden="false" customHeight="true" outlineLevel="0" collapsed="false">
      <c r="B31" s="27" t="s">
        <v>29</v>
      </c>
      <c r="C31" s="28" t="s">
        <v>30</v>
      </c>
      <c r="D31" s="28"/>
      <c r="E31" s="28"/>
      <c r="F31" s="28"/>
      <c r="G31" s="28"/>
    </row>
    <row r="32" customFormat="false" ht="18" hidden="false" customHeight="true" outlineLevel="0" collapsed="false">
      <c r="B32" s="29" t="s">
        <v>31</v>
      </c>
      <c r="C32" s="26" t="s">
        <v>32</v>
      </c>
      <c r="D32" s="26"/>
      <c r="E32" s="26"/>
      <c r="F32" s="26"/>
      <c r="G32" s="26"/>
    </row>
  </sheetData>
  <mergeCells count="33">
    <mergeCell ref="B1:G1"/>
    <mergeCell ref="B2:E2"/>
    <mergeCell ref="F2:G2"/>
    <mergeCell ref="B4:C4"/>
    <mergeCell ref="D4:E4"/>
    <mergeCell ref="F4:G4"/>
    <mergeCell ref="B5:C6"/>
    <mergeCell ref="D5:E6"/>
    <mergeCell ref="F5:G6"/>
    <mergeCell ref="B8:C8"/>
    <mergeCell ref="D8:E8"/>
    <mergeCell ref="F8:G8"/>
    <mergeCell ref="B9:C10"/>
    <mergeCell ref="D9:E10"/>
    <mergeCell ref="F9:G10"/>
    <mergeCell ref="B12:C12"/>
    <mergeCell ref="D12:E12"/>
    <mergeCell ref="F12:G12"/>
    <mergeCell ref="B13:C14"/>
    <mergeCell ref="D13:E14"/>
    <mergeCell ref="F13:G14"/>
    <mergeCell ref="B16:C16"/>
    <mergeCell ref="F16:G16"/>
    <mergeCell ref="B22:G22"/>
    <mergeCell ref="B23:G23"/>
    <mergeCell ref="B24:G24"/>
    <mergeCell ref="B25:G25"/>
    <mergeCell ref="B26:G26"/>
    <mergeCell ref="B27:G27"/>
    <mergeCell ref="B29:G29"/>
    <mergeCell ref="C30:G30"/>
    <mergeCell ref="C31:G31"/>
    <mergeCell ref="C32:G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3"/>
    <col collapsed="false" customWidth="true" hidden="false" outlineLevel="0" max="6" min="6" style="0" width="16"/>
    <col collapsed="false" customWidth="true" hidden="false" outlineLevel="0" max="7" min="7" style="0" width="3"/>
    <col collapsed="false" customWidth="true" hidden="false" outlineLevel="0" max="8" min="8" style="0" width="12"/>
    <col collapsed="false" customWidth="true" hidden="false" outlineLevel="0" max="9" min="9" style="0" width="3"/>
    <col collapsed="false" customWidth="true" hidden="false" outlineLevel="0" max="10" min="10" style="0" width="15"/>
    <col collapsed="false" customWidth="true" hidden="false" outlineLevel="0" max="11" min="11" style="0" width="3"/>
    <col collapsed="false" customWidth="true" hidden="false" outlineLevel="0" max="12" min="12" style="0" width="13"/>
  </cols>
  <sheetData>
    <row r="1" customFormat="false" ht="24" hidden="false" customHeight="true" outlineLevel="0" collapsed="false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false" ht="18" hidden="false" customHeight="true" outlineLevel="0" collapsed="false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15" hidden="false" customHeight="false" outlineLevel="0" collapsed="false">
      <c r="A3" s="32" t="s">
        <v>35</v>
      </c>
      <c r="C3" s="32" t="s">
        <v>36</v>
      </c>
      <c r="D3" s="32" t="s">
        <v>37</v>
      </c>
      <c r="F3" s="32" t="s">
        <v>38</v>
      </c>
      <c r="H3" s="32" t="s">
        <v>39</v>
      </c>
      <c r="J3" s="32" t="s">
        <v>40</v>
      </c>
      <c r="L3" s="32" t="s">
        <v>41</v>
      </c>
    </row>
    <row r="4" customFormat="false" ht="15" hidden="false" customHeight="false" outlineLevel="0" collapsed="false">
      <c r="A4" s="33" t="s">
        <v>13</v>
      </c>
      <c r="C4" s="33" t="s">
        <v>42</v>
      </c>
      <c r="D4" s="34" t="n">
        <v>1</v>
      </c>
      <c r="F4" s="33" t="s">
        <v>43</v>
      </c>
      <c r="H4" s="33" t="s">
        <v>14</v>
      </c>
      <c r="J4" s="33" t="s">
        <v>44</v>
      </c>
      <c r="L4" s="33" t="s">
        <v>27</v>
      </c>
    </row>
    <row r="5" customFormat="false" ht="15" hidden="false" customHeight="false" outlineLevel="0" collapsed="false">
      <c r="A5" s="35" t="s">
        <v>15</v>
      </c>
      <c r="C5" s="35" t="s">
        <v>45</v>
      </c>
      <c r="D5" s="36" t="n">
        <v>7</v>
      </c>
      <c r="F5" s="35" t="s">
        <v>46</v>
      </c>
      <c r="H5" s="35" t="s">
        <v>16</v>
      </c>
      <c r="J5" s="35" t="s">
        <v>47</v>
      </c>
      <c r="L5" s="35" t="s">
        <v>29</v>
      </c>
    </row>
    <row r="6" customFormat="false" ht="15" hidden="false" customHeight="false" outlineLevel="0" collapsed="false">
      <c r="A6" s="33" t="s">
        <v>17</v>
      </c>
      <c r="C6" s="33" t="s">
        <v>48</v>
      </c>
      <c r="D6" s="34" t="n">
        <v>30</v>
      </c>
      <c r="F6" s="33" t="s">
        <v>49</v>
      </c>
      <c r="H6" s="33" t="s">
        <v>18</v>
      </c>
      <c r="J6" s="33" t="s">
        <v>50</v>
      </c>
      <c r="L6" s="33" t="s">
        <v>31</v>
      </c>
    </row>
    <row r="7" customFormat="false" ht="15" hidden="false" customHeight="false" outlineLevel="0" collapsed="false">
      <c r="A7" s="35" t="s">
        <v>19</v>
      </c>
      <c r="C7" s="35" t="s">
        <v>51</v>
      </c>
      <c r="D7" s="36" t="n">
        <v>91</v>
      </c>
      <c r="F7" s="35" t="s">
        <v>52</v>
      </c>
      <c r="J7" s="35" t="s">
        <v>53</v>
      </c>
    </row>
    <row r="8" customFormat="false" ht="15" hidden="false" customHeight="false" outlineLevel="0" collapsed="false">
      <c r="C8" s="33" t="s">
        <v>54</v>
      </c>
      <c r="D8" s="34" t="n">
        <v>182</v>
      </c>
      <c r="F8" s="33" t="s">
        <v>55</v>
      </c>
      <c r="J8" s="33" t="s">
        <v>56</v>
      </c>
    </row>
    <row r="9" customFormat="false" ht="15" hidden="false" customHeight="false" outlineLevel="0" collapsed="false">
      <c r="C9" s="35" t="s">
        <v>57</v>
      </c>
      <c r="D9" s="36" t="n">
        <v>365</v>
      </c>
      <c r="F9" s="35" t="s">
        <v>58</v>
      </c>
      <c r="J9" s="35" t="s">
        <v>59</v>
      </c>
    </row>
    <row r="10" customFormat="false" ht="15" hidden="false" customHeight="false" outlineLevel="0" collapsed="false">
      <c r="J10" s="33" t="s">
        <v>60</v>
      </c>
    </row>
    <row r="11" customFormat="false" ht="15" hidden="false" customHeight="false" outlineLevel="0" collapsed="false">
      <c r="J11" s="35" t="s">
        <v>61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5" min="5" style="0" width="34"/>
    <col collapsed="false" customWidth="true" hidden="false" outlineLevel="0" max="6" min="6" style="0" width="15"/>
    <col collapsed="false" customWidth="true" hidden="false" outlineLevel="0" max="7" min="7" style="0" width="14"/>
    <col collapsed="false" customWidth="true" hidden="false" outlineLevel="0" max="8" min="8" style="0" width="11"/>
    <col collapsed="false" customWidth="true" hidden="false" outlineLevel="0" max="9" min="9" style="0" width="14"/>
    <col collapsed="false" customWidth="true" hidden="false" outlineLevel="0" max="11" min="10" style="0" width="15"/>
    <col collapsed="false" customWidth="true" hidden="false" outlineLevel="0" max="12" min="12" style="0" width="11"/>
    <col collapsed="false" customWidth="true" hidden="false" outlineLevel="0" max="14" min="13" style="0" width="13"/>
    <col collapsed="false" customWidth="true" hidden="false" outlineLevel="0" max="15" min="15" style="0" width="15"/>
    <col collapsed="false" customWidth="true" hidden="false" outlineLevel="0" max="16" min="16" style="0" width="26"/>
  </cols>
  <sheetData>
    <row r="1" customFormat="false" ht="33.75" hidden="false" customHeight="true" outlineLevel="0" collapsed="false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customFormat="false" ht="19.5" hidden="false" customHeight="true" outlineLevel="0" collapsed="false">
      <c r="A2" s="38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 t="str">
        <f aca="true">CONCATENATE("Stand: ",TEXT(TODAY(),"TT.MM.JJJJ"))</f>
        <v>Stand: TT.07.JJJJ</v>
      </c>
      <c r="N2" s="39"/>
      <c r="O2" s="39"/>
      <c r="P2" s="39"/>
    </row>
    <row r="3" customFormat="false" ht="31.5" hidden="false" customHeight="true" outlineLevel="0" collapsed="false">
      <c r="A3" s="40" t="s">
        <v>64</v>
      </c>
      <c r="B3" s="40" t="s">
        <v>65</v>
      </c>
      <c r="C3" s="40" t="s">
        <v>66</v>
      </c>
      <c r="D3" s="40" t="s">
        <v>40</v>
      </c>
      <c r="E3" s="40" t="s">
        <v>67</v>
      </c>
      <c r="F3" s="40" t="s">
        <v>68</v>
      </c>
      <c r="G3" s="40" t="s">
        <v>36</v>
      </c>
      <c r="H3" s="40" t="s">
        <v>69</v>
      </c>
      <c r="I3" s="40" t="s">
        <v>70</v>
      </c>
      <c r="J3" s="40" t="s">
        <v>71</v>
      </c>
      <c r="K3" s="40" t="s">
        <v>38</v>
      </c>
      <c r="L3" s="40" t="s">
        <v>39</v>
      </c>
      <c r="M3" s="40" t="s">
        <v>41</v>
      </c>
      <c r="N3" s="40" t="s">
        <v>72</v>
      </c>
      <c r="O3" s="40" t="s">
        <v>73</v>
      </c>
      <c r="P3" s="40" t="s">
        <v>74</v>
      </c>
    </row>
    <row r="4" customFormat="false" ht="15" hidden="false" customHeight="false" outlineLevel="0" collapsed="false">
      <c r="A4" s="34" t="n">
        <v>1</v>
      </c>
      <c r="B4" s="33" t="s">
        <v>75</v>
      </c>
      <c r="C4" s="34" t="s">
        <v>76</v>
      </c>
      <c r="D4" s="33" t="s">
        <v>44</v>
      </c>
      <c r="E4" s="33" t="s">
        <v>77</v>
      </c>
      <c r="F4" s="34" t="s">
        <v>13</v>
      </c>
      <c r="G4" s="34" t="s">
        <v>48</v>
      </c>
      <c r="H4" s="34" t="n">
        <f aca="false">IFERROR(INDEX(Auswahllisten!$D$4:$D$9,MATCH(G4,Auswahllisten!$C$4:$C$9,0)),"")</f>
        <v>30</v>
      </c>
      <c r="I4" s="41" t="n">
        <v>46208</v>
      </c>
      <c r="J4" s="41" t="n">
        <f aca="false">IF(OR($I4="",$H4=""),"",$I4+$H4)</f>
        <v>46238</v>
      </c>
      <c r="K4" s="34" t="s">
        <v>43</v>
      </c>
      <c r="L4" s="34" t="s">
        <v>16</v>
      </c>
      <c r="M4" s="34" t="str">
        <f aca="true">IF($J4="","",IF($J4&lt;TODAY(),"Überfällig",IF($J4-TODAY()&lt;=14,"Bald fällig","Geplant")))</f>
        <v>Geplant</v>
      </c>
      <c r="N4" s="42" t="n">
        <f aca="true">IF($J4="","",$J4-TODAY())</f>
        <v>15</v>
      </c>
      <c r="O4" s="43" t="n">
        <v>60</v>
      </c>
      <c r="P4" s="33"/>
    </row>
    <row r="5" customFormat="false" ht="15" hidden="false" customHeight="false" outlineLevel="0" collapsed="false">
      <c r="A5" s="36" t="n">
        <v>2</v>
      </c>
      <c r="B5" s="35" t="s">
        <v>78</v>
      </c>
      <c r="C5" s="36" t="s">
        <v>79</v>
      </c>
      <c r="D5" s="35" t="s">
        <v>50</v>
      </c>
      <c r="E5" s="35" t="s">
        <v>80</v>
      </c>
      <c r="F5" s="36" t="s">
        <v>15</v>
      </c>
      <c r="G5" s="36" t="s">
        <v>48</v>
      </c>
      <c r="H5" s="36" t="n">
        <f aca="false">IFERROR(INDEX(Auswahllisten!$D$4:$D$9,MATCH(G5,Auswahllisten!$C$4:$C$9,0)),"")</f>
        <v>30</v>
      </c>
      <c r="I5" s="44" t="n">
        <v>46201</v>
      </c>
      <c r="J5" s="44" t="n">
        <f aca="false">IF(OR($I5="",$H5=""),"",$I5+$H5)</f>
        <v>46231</v>
      </c>
      <c r="K5" s="36" t="s">
        <v>46</v>
      </c>
      <c r="L5" s="36" t="s">
        <v>16</v>
      </c>
      <c r="M5" s="36" t="str">
        <f aca="true">IF($J5="","",IF($J5&lt;TODAY(),"Überfällig",IF($J5-TODAY()&lt;=14,"Bald fällig","Geplant")))</f>
        <v>Bald fällig</v>
      </c>
      <c r="N5" s="45" t="n">
        <f aca="true">IF($J5="","",$J5-TODAY())</f>
        <v>8</v>
      </c>
      <c r="O5" s="46" t="n">
        <v>75</v>
      </c>
      <c r="P5" s="35"/>
    </row>
    <row r="6" customFormat="false" ht="15" hidden="false" customHeight="false" outlineLevel="0" collapsed="false">
      <c r="A6" s="34" t="n">
        <v>3</v>
      </c>
      <c r="B6" s="33" t="s">
        <v>81</v>
      </c>
      <c r="C6" s="34" t="s">
        <v>82</v>
      </c>
      <c r="D6" s="33" t="s">
        <v>47</v>
      </c>
      <c r="E6" s="33" t="s">
        <v>83</v>
      </c>
      <c r="F6" s="34" t="s">
        <v>13</v>
      </c>
      <c r="G6" s="34" t="s">
        <v>51</v>
      </c>
      <c r="H6" s="34" t="n">
        <f aca="false">IFERROR(INDEX(Auswahllisten!$D$4:$D$9,MATCH(G6,Auswahllisten!$C$4:$C$9,0)),"")</f>
        <v>91</v>
      </c>
      <c r="I6" s="41" t="n">
        <v>46132</v>
      </c>
      <c r="J6" s="41" t="n">
        <f aca="false">IF(OR($I6="",$H6=""),"",$I6+$H6)</f>
        <v>46223</v>
      </c>
      <c r="K6" s="34" t="s">
        <v>49</v>
      </c>
      <c r="L6" s="34" t="s">
        <v>14</v>
      </c>
      <c r="M6" s="34" t="str">
        <f aca="true">IF($J6="","",IF($J6&lt;TODAY(),"Überfällig",IF($J6-TODAY()&lt;=14,"Bald fällig","Geplant")))</f>
        <v>Bald fällig</v>
      </c>
      <c r="N6" s="42" t="n">
        <f aca="true">IF($J6="","",$J6-TODAY())</f>
        <v>0</v>
      </c>
      <c r="O6" s="43" t="n">
        <v>130</v>
      </c>
      <c r="P6" s="33"/>
    </row>
    <row r="7" customFormat="false" ht="15" hidden="false" customHeight="false" outlineLevel="0" collapsed="false">
      <c r="A7" s="36" t="n">
        <v>4</v>
      </c>
      <c r="B7" s="35" t="s">
        <v>84</v>
      </c>
      <c r="C7" s="36" t="s">
        <v>85</v>
      </c>
      <c r="D7" s="35" t="s">
        <v>53</v>
      </c>
      <c r="E7" s="35" t="s">
        <v>86</v>
      </c>
      <c r="F7" s="36" t="s">
        <v>15</v>
      </c>
      <c r="G7" s="36" t="s">
        <v>45</v>
      </c>
      <c r="H7" s="36" t="n">
        <f aca="false">IFERROR(INDEX(Auswahllisten!$D$4:$D$9,MATCH(G7,Auswahllisten!$C$4:$C$9,0)),"")</f>
        <v>7</v>
      </c>
      <c r="I7" s="44" t="n">
        <v>46213</v>
      </c>
      <c r="J7" s="44" t="n">
        <f aca="false">IF(OR($I7="",$H7=""),"",$I7+$H7)</f>
        <v>46220</v>
      </c>
      <c r="K7" s="36" t="s">
        <v>52</v>
      </c>
      <c r="L7" s="36" t="s">
        <v>16</v>
      </c>
      <c r="M7" s="36" t="str">
        <f aca="true">IF($J7="","",IF($J7&lt;TODAY(),"Überfällig",IF($J7-TODAY()&lt;=14,"Bald fällig","Geplant")))</f>
        <v>Überfällig</v>
      </c>
      <c r="N7" s="45" t="n">
        <f aca="true">IF($J7="","",$J7-TODAY())</f>
        <v>-3</v>
      </c>
      <c r="O7" s="46" t="n">
        <v>55</v>
      </c>
      <c r="P7" s="35"/>
    </row>
    <row r="8" customFormat="false" ht="15" hidden="false" customHeight="false" outlineLevel="0" collapsed="false">
      <c r="A8" s="34" t="n">
        <v>5</v>
      </c>
      <c r="B8" s="33" t="s">
        <v>87</v>
      </c>
      <c r="C8" s="34" t="s">
        <v>88</v>
      </c>
      <c r="D8" s="33" t="s">
        <v>59</v>
      </c>
      <c r="E8" s="33" t="s">
        <v>89</v>
      </c>
      <c r="F8" s="34" t="s">
        <v>15</v>
      </c>
      <c r="G8" s="34" t="s">
        <v>54</v>
      </c>
      <c r="H8" s="34" t="n">
        <f aca="false">IFERROR(INDEX(Auswahllisten!$D$4:$D$9,MATCH(G8,Auswahllisten!$C$4:$C$9,0)),"")</f>
        <v>182</v>
      </c>
      <c r="I8" s="41" t="n">
        <v>46063</v>
      </c>
      <c r="J8" s="41" t="n">
        <f aca="false">IF(OR($I8="",$H8=""),"",$I8+$H8)</f>
        <v>46245</v>
      </c>
      <c r="K8" s="34" t="s">
        <v>55</v>
      </c>
      <c r="L8" s="34" t="s">
        <v>18</v>
      </c>
      <c r="M8" s="34" t="str">
        <f aca="true">IF($J8="","",IF($J8&lt;TODAY(),"Überfällig",IF($J8-TODAY()&lt;=14,"Bald fällig","Geplant")))</f>
        <v>Geplant</v>
      </c>
      <c r="N8" s="42" t="n">
        <f aca="true">IF($J8="","",$J8-TODAY())</f>
        <v>22</v>
      </c>
      <c r="O8" s="43" t="n">
        <v>150</v>
      </c>
      <c r="P8" s="33"/>
    </row>
    <row r="9" customFormat="false" ht="15" hidden="false" customHeight="false" outlineLevel="0" collapsed="false">
      <c r="A9" s="36" t="n">
        <v>6</v>
      </c>
      <c r="B9" s="35" t="s">
        <v>90</v>
      </c>
      <c r="C9" s="36" t="s">
        <v>91</v>
      </c>
      <c r="D9" s="35" t="s">
        <v>60</v>
      </c>
      <c r="E9" s="35" t="s">
        <v>92</v>
      </c>
      <c r="F9" s="36" t="s">
        <v>13</v>
      </c>
      <c r="G9" s="36" t="s">
        <v>51</v>
      </c>
      <c r="H9" s="36" t="n">
        <f aca="false">IFERROR(INDEX(Auswahllisten!$D$4:$D$9,MATCH(G9,Auswahllisten!$C$4:$C$9,0)),"")</f>
        <v>91</v>
      </c>
      <c r="I9" s="44" t="n">
        <v>46111</v>
      </c>
      <c r="J9" s="44" t="n">
        <f aca="false">IF(OR($I9="",$H9=""),"",$I9+$H9)</f>
        <v>46202</v>
      </c>
      <c r="K9" s="36" t="s">
        <v>58</v>
      </c>
      <c r="L9" s="36" t="s">
        <v>14</v>
      </c>
      <c r="M9" s="36" t="str">
        <f aca="true">IF($J9="","",IF($J9&lt;TODAY(),"Überfällig",IF($J9-TODAY()&lt;=14,"Bald fällig","Geplant")))</f>
        <v>Überfällig</v>
      </c>
      <c r="N9" s="45" t="n">
        <f aca="true">IF($J9="","",$J9-TODAY())</f>
        <v>-21</v>
      </c>
      <c r="O9" s="46" t="n">
        <v>210</v>
      </c>
      <c r="P9" s="35"/>
    </row>
    <row r="10" customFormat="false" ht="15" hidden="false" customHeight="false" outlineLevel="0" collapsed="false">
      <c r="A10" s="34" t="n">
        <v>7</v>
      </c>
      <c r="B10" s="33" t="s">
        <v>93</v>
      </c>
      <c r="C10" s="34" t="s">
        <v>94</v>
      </c>
      <c r="D10" s="33" t="s">
        <v>56</v>
      </c>
      <c r="E10" s="33" t="s">
        <v>95</v>
      </c>
      <c r="F10" s="34" t="s">
        <v>13</v>
      </c>
      <c r="G10" s="34" t="s">
        <v>57</v>
      </c>
      <c r="H10" s="34" t="n">
        <f aca="false">IFERROR(INDEX(Auswahllisten!$D$4:$D$9,MATCH(G10,Auswahllisten!$C$4:$C$9,0)),"")</f>
        <v>365</v>
      </c>
      <c r="I10" s="41" t="n">
        <v>45915</v>
      </c>
      <c r="J10" s="41" t="n">
        <f aca="false">IF(OR($I10="",$H10=""),"",$I10+$H10)</f>
        <v>46280</v>
      </c>
      <c r="K10" s="34" t="s">
        <v>43</v>
      </c>
      <c r="L10" s="34" t="s">
        <v>14</v>
      </c>
      <c r="M10" s="34" t="str">
        <f aca="true">IF($J10="","",IF($J10&lt;TODAY(),"Überfällig",IF($J10-TODAY()&lt;=14,"Bald fällig","Geplant")))</f>
        <v>Geplant</v>
      </c>
      <c r="N10" s="42" t="n">
        <f aca="true">IF($J10="","",$J10-TODAY())</f>
        <v>57</v>
      </c>
      <c r="O10" s="43" t="n">
        <v>340</v>
      </c>
      <c r="P10" s="33"/>
    </row>
    <row r="11" customFormat="false" ht="15" hidden="false" customHeight="false" outlineLevel="0" collapsed="false">
      <c r="A11" s="36" t="n">
        <v>8</v>
      </c>
      <c r="B11" s="35" t="s">
        <v>96</v>
      </c>
      <c r="C11" s="36" t="s">
        <v>97</v>
      </c>
      <c r="D11" s="35" t="s">
        <v>50</v>
      </c>
      <c r="E11" s="35" t="s">
        <v>98</v>
      </c>
      <c r="F11" s="36" t="s">
        <v>15</v>
      </c>
      <c r="G11" s="36" t="s">
        <v>48</v>
      </c>
      <c r="H11" s="36" t="n">
        <f aca="false">IFERROR(INDEX(Auswahllisten!$D$4:$D$9,MATCH(G11,Auswahllisten!$C$4:$C$9,0)),"")</f>
        <v>30</v>
      </c>
      <c r="I11" s="44" t="n">
        <v>46198</v>
      </c>
      <c r="J11" s="44" t="n">
        <f aca="false">IF(OR($I11="",$H11=""),"",$I11+$H11)</f>
        <v>46228</v>
      </c>
      <c r="K11" s="36" t="s">
        <v>46</v>
      </c>
      <c r="L11" s="36" t="s">
        <v>16</v>
      </c>
      <c r="M11" s="36" t="str">
        <f aca="true">IF($J11="","",IF($J11&lt;TODAY(),"Überfällig",IF($J11-TODAY()&lt;=14,"Bald fällig","Geplant")))</f>
        <v>Bald fällig</v>
      </c>
      <c r="N11" s="45" t="n">
        <f aca="true">IF($J11="","",$J11-TODAY())</f>
        <v>5</v>
      </c>
      <c r="O11" s="46" t="n">
        <v>95</v>
      </c>
      <c r="P11" s="35"/>
    </row>
    <row r="12" customFormat="false" ht="15" hidden="false" customHeight="false" outlineLevel="0" collapsed="false">
      <c r="A12" s="34" t="n">
        <v>9</v>
      </c>
      <c r="B12" s="33" t="s">
        <v>99</v>
      </c>
      <c r="C12" s="34" t="s">
        <v>100</v>
      </c>
      <c r="D12" s="33" t="s">
        <v>53</v>
      </c>
      <c r="E12" s="33" t="s">
        <v>101</v>
      </c>
      <c r="F12" s="34" t="s">
        <v>17</v>
      </c>
      <c r="G12" s="34" t="s">
        <v>48</v>
      </c>
      <c r="H12" s="34" t="n">
        <f aca="false">IFERROR(INDEX(Auswahllisten!$D$4:$D$9,MATCH(G12,Auswahllisten!$C$4:$C$9,0)),"")</f>
        <v>30</v>
      </c>
      <c r="I12" s="41" t="n">
        <v>46208</v>
      </c>
      <c r="J12" s="41" t="n">
        <f aca="false">IF(OR($I12="",$H12=""),"",$I12+$H12)</f>
        <v>46238</v>
      </c>
      <c r="K12" s="34" t="s">
        <v>49</v>
      </c>
      <c r="L12" s="34" t="s">
        <v>14</v>
      </c>
      <c r="M12" s="34" t="str">
        <f aca="true">IF($J12="","",IF($J12&lt;TODAY(),"Überfällig",IF($J12-TODAY()&lt;=14,"Bald fällig","Geplant")))</f>
        <v>Geplant</v>
      </c>
      <c r="N12" s="42" t="n">
        <f aca="true">IF($J12="","",$J12-TODAY())</f>
        <v>15</v>
      </c>
      <c r="O12" s="43" t="n">
        <v>280</v>
      </c>
      <c r="P12" s="33"/>
    </row>
    <row r="13" customFormat="false" ht="15" hidden="false" customHeight="false" outlineLevel="0" collapsed="false">
      <c r="A13" s="36" t="n">
        <v>10</v>
      </c>
      <c r="B13" s="35" t="s">
        <v>102</v>
      </c>
      <c r="C13" s="36" t="s">
        <v>103</v>
      </c>
      <c r="D13" s="35" t="s">
        <v>47</v>
      </c>
      <c r="E13" s="35" t="s">
        <v>104</v>
      </c>
      <c r="F13" s="36" t="s">
        <v>13</v>
      </c>
      <c r="G13" s="36" t="s">
        <v>51</v>
      </c>
      <c r="H13" s="36" t="n">
        <f aca="false">IFERROR(INDEX(Auswahllisten!$D$4:$D$9,MATCH(G13,Auswahllisten!$C$4:$C$9,0)),"")</f>
        <v>91</v>
      </c>
      <c r="I13" s="44" t="n">
        <v>46147</v>
      </c>
      <c r="J13" s="44" t="n">
        <f aca="false">IF(OR($I13="",$H13=""),"",$I13+$H13)</f>
        <v>46238</v>
      </c>
      <c r="K13" s="36" t="s">
        <v>52</v>
      </c>
      <c r="L13" s="36" t="s">
        <v>16</v>
      </c>
      <c r="M13" s="36" t="str">
        <f aca="true">IF($J13="","",IF($J13&lt;TODAY(),"Überfällig",IF($J13-TODAY()&lt;=14,"Bald fällig","Geplant")))</f>
        <v>Geplant</v>
      </c>
      <c r="N13" s="45" t="n">
        <f aca="true">IF($J13="","",$J13-TODAY())</f>
        <v>15</v>
      </c>
      <c r="O13" s="46" t="n">
        <v>120</v>
      </c>
      <c r="P13" s="35"/>
    </row>
    <row r="14" customFormat="false" ht="15" hidden="false" customHeight="false" outlineLevel="0" collapsed="false">
      <c r="A14" s="34" t="n">
        <v>11</v>
      </c>
      <c r="B14" s="33" t="s">
        <v>105</v>
      </c>
      <c r="C14" s="34" t="s">
        <v>106</v>
      </c>
      <c r="D14" s="33" t="s">
        <v>53</v>
      </c>
      <c r="E14" s="33" t="s">
        <v>107</v>
      </c>
      <c r="F14" s="34" t="s">
        <v>15</v>
      </c>
      <c r="G14" s="34" t="s">
        <v>48</v>
      </c>
      <c r="H14" s="34" t="n">
        <f aca="false">IFERROR(INDEX(Auswahllisten!$D$4:$D$9,MATCH(G14,Auswahllisten!$C$4:$C$9,0)),"")</f>
        <v>30</v>
      </c>
      <c r="I14" s="41" t="n">
        <v>46209</v>
      </c>
      <c r="J14" s="41" t="n">
        <f aca="false">IF(OR($I14="",$H14=""),"",$I14+$H14)</f>
        <v>46239</v>
      </c>
      <c r="K14" s="34" t="s">
        <v>55</v>
      </c>
      <c r="L14" s="34" t="s">
        <v>16</v>
      </c>
      <c r="M14" s="34" t="str">
        <f aca="true">IF($J14="","",IF($J14&lt;TODAY(),"Überfällig",IF($J14-TODAY()&lt;=14,"Bald fällig","Geplant")))</f>
        <v>Geplant</v>
      </c>
      <c r="N14" s="42" t="n">
        <f aca="true">IF($J14="","",$J14-TODAY())</f>
        <v>16</v>
      </c>
      <c r="O14" s="43" t="n">
        <v>70</v>
      </c>
      <c r="P14" s="33"/>
    </row>
    <row r="15" customFormat="false" ht="15" hidden="false" customHeight="false" outlineLevel="0" collapsed="false">
      <c r="A15" s="36" t="n">
        <v>12</v>
      </c>
      <c r="B15" s="35" t="s">
        <v>108</v>
      </c>
      <c r="C15" s="36" t="s">
        <v>109</v>
      </c>
      <c r="D15" s="35" t="s">
        <v>44</v>
      </c>
      <c r="E15" s="35" t="s">
        <v>110</v>
      </c>
      <c r="F15" s="36" t="s">
        <v>15</v>
      </c>
      <c r="G15" s="36" t="s">
        <v>51</v>
      </c>
      <c r="H15" s="36" t="n">
        <f aca="false">IFERROR(INDEX(Auswahllisten!$D$4:$D$9,MATCH(G15,Auswahllisten!$C$4:$C$9,0)),"")</f>
        <v>91</v>
      </c>
      <c r="I15" s="44" t="n">
        <v>46140</v>
      </c>
      <c r="J15" s="44" t="n">
        <f aca="false">IF(OR($I15="",$H15=""),"",$I15+$H15)</f>
        <v>46231</v>
      </c>
      <c r="K15" s="36" t="s">
        <v>58</v>
      </c>
      <c r="L15" s="36" t="s">
        <v>16</v>
      </c>
      <c r="M15" s="36" t="str">
        <f aca="true">IF($J15="","",IF($J15&lt;TODAY(),"Überfällig",IF($J15-TODAY()&lt;=14,"Bald fällig","Geplant")))</f>
        <v>Bald fällig</v>
      </c>
      <c r="N15" s="45" t="n">
        <f aca="true">IF($J15="","",$J15-TODAY())</f>
        <v>8</v>
      </c>
      <c r="O15" s="46" t="n">
        <v>145</v>
      </c>
      <c r="P15" s="35"/>
    </row>
    <row r="16" customFormat="false" ht="15" hidden="false" customHeight="false" outlineLevel="0" collapsed="false">
      <c r="A16" s="34" t="n">
        <v>13</v>
      </c>
      <c r="B16" s="33" t="s">
        <v>111</v>
      </c>
      <c r="C16" s="34" t="s">
        <v>112</v>
      </c>
      <c r="D16" s="33" t="s">
        <v>50</v>
      </c>
      <c r="E16" s="33" t="s">
        <v>113</v>
      </c>
      <c r="F16" s="34" t="s">
        <v>15</v>
      </c>
      <c r="G16" s="34" t="s">
        <v>45</v>
      </c>
      <c r="H16" s="34" t="n">
        <f aca="false">IFERROR(INDEX(Auswahllisten!$D$4:$D$9,MATCH(G16,Auswahllisten!$C$4:$C$9,0)),"")</f>
        <v>7</v>
      </c>
      <c r="I16" s="41" t="n">
        <v>46211</v>
      </c>
      <c r="J16" s="41" t="n">
        <f aca="false">IF(OR($I16="",$H16=""),"",$I16+$H16)</f>
        <v>46218</v>
      </c>
      <c r="K16" s="34" t="s">
        <v>43</v>
      </c>
      <c r="L16" s="34" t="s">
        <v>18</v>
      </c>
      <c r="M16" s="34" t="str">
        <f aca="true">IF($J16="","",IF($J16&lt;TODAY(),"Überfällig",IF($J16-TODAY()&lt;=14,"Bald fällig","Geplant")))</f>
        <v>Überfällig</v>
      </c>
      <c r="N16" s="42" t="n">
        <f aca="true">IF($J16="","",$J16-TODAY())</f>
        <v>-5</v>
      </c>
      <c r="O16" s="43" t="n">
        <v>65</v>
      </c>
      <c r="P16" s="33"/>
    </row>
    <row r="17" customFormat="false" ht="15" hidden="false" customHeight="false" outlineLevel="0" collapsed="false">
      <c r="A17" s="36" t="n">
        <v>14</v>
      </c>
      <c r="B17" s="35" t="s">
        <v>114</v>
      </c>
      <c r="C17" s="36" t="s">
        <v>115</v>
      </c>
      <c r="D17" s="35" t="s">
        <v>61</v>
      </c>
      <c r="E17" s="35" t="s">
        <v>116</v>
      </c>
      <c r="F17" s="36" t="s">
        <v>13</v>
      </c>
      <c r="G17" s="36" t="s">
        <v>57</v>
      </c>
      <c r="H17" s="36" t="n">
        <f aca="false">IFERROR(INDEX(Auswahllisten!$D$4:$D$9,MATCH(G17,Auswahllisten!$C$4:$C$9,0)),"")</f>
        <v>365</v>
      </c>
      <c r="I17" s="44" t="n">
        <v>45870</v>
      </c>
      <c r="J17" s="44" t="n">
        <f aca="false">IF(OR($I17="",$H17=""),"",$I17+$H17)</f>
        <v>46235</v>
      </c>
      <c r="K17" s="36" t="s">
        <v>46</v>
      </c>
      <c r="L17" s="36" t="s">
        <v>14</v>
      </c>
      <c r="M17" s="36" t="str">
        <f aca="true">IF($J17="","",IF($J17&lt;TODAY(),"Überfällig",IF($J17-TODAY()&lt;=14,"Bald fällig","Geplant")))</f>
        <v>Bald fällig</v>
      </c>
      <c r="N17" s="45" t="n">
        <f aca="true">IF($J17="","",$J17-TODAY())</f>
        <v>12</v>
      </c>
      <c r="O17" s="46" t="n">
        <v>520</v>
      </c>
      <c r="P17" s="35"/>
    </row>
    <row r="18" customFormat="false" ht="15" hidden="false" customHeight="false" outlineLevel="0" collapsed="false">
      <c r="A18" s="34" t="n">
        <v>15</v>
      </c>
      <c r="B18" s="33" t="s">
        <v>117</v>
      </c>
      <c r="C18" s="34" t="s">
        <v>118</v>
      </c>
      <c r="D18" s="33" t="s">
        <v>60</v>
      </c>
      <c r="E18" s="33" t="s">
        <v>119</v>
      </c>
      <c r="F18" s="34" t="s">
        <v>15</v>
      </c>
      <c r="G18" s="34" t="s">
        <v>54</v>
      </c>
      <c r="H18" s="34" t="n">
        <f aca="false">IFERROR(INDEX(Auswahllisten!$D$4:$D$9,MATCH(G18,Auswahllisten!$C$4:$C$9,0)),"")</f>
        <v>182</v>
      </c>
      <c r="I18" s="41" t="n">
        <v>46042</v>
      </c>
      <c r="J18" s="41" t="n">
        <f aca="false">IF(OR($I18="",$H18=""),"",$I18+$H18)</f>
        <v>46224</v>
      </c>
      <c r="K18" s="34" t="s">
        <v>49</v>
      </c>
      <c r="L18" s="34" t="s">
        <v>16</v>
      </c>
      <c r="M18" s="34" t="str">
        <f aca="true">IF($J18="","",IF($J18&lt;TODAY(),"Überfällig",IF($J18-TODAY()&lt;=14,"Bald fällig","Geplant")))</f>
        <v>Bald fällig</v>
      </c>
      <c r="N18" s="42" t="n">
        <f aca="true">IF($J18="","",$J18-TODAY())</f>
        <v>1</v>
      </c>
      <c r="O18" s="43" t="n">
        <v>160</v>
      </c>
      <c r="P18" s="33"/>
    </row>
    <row r="19" customFormat="false" ht="15" hidden="false" customHeight="false" outlineLevel="0" collapsed="false">
      <c r="A19" s="36" t="n">
        <v>16</v>
      </c>
      <c r="B19" s="35" t="s">
        <v>120</v>
      </c>
      <c r="C19" s="36" t="s">
        <v>121</v>
      </c>
      <c r="D19" s="35" t="s">
        <v>44</v>
      </c>
      <c r="E19" s="35" t="s">
        <v>122</v>
      </c>
      <c r="F19" s="36" t="s">
        <v>13</v>
      </c>
      <c r="G19" s="36" t="s">
        <v>48</v>
      </c>
      <c r="H19" s="36" t="n">
        <f aca="false">IFERROR(INDEX(Auswahllisten!$D$4:$D$9,MATCH(G19,Auswahllisten!$C$4:$C$9,0)),"")</f>
        <v>30</v>
      </c>
      <c r="I19" s="44" t="n">
        <v>46203</v>
      </c>
      <c r="J19" s="44" t="n">
        <f aca="false">IF(OR($I19="",$H19=""),"",$I19+$H19)</f>
        <v>46233</v>
      </c>
      <c r="K19" s="36" t="s">
        <v>52</v>
      </c>
      <c r="L19" s="36" t="s">
        <v>16</v>
      </c>
      <c r="M19" s="36" t="str">
        <f aca="true">IF($J19="","",IF($J19&lt;TODAY(),"Überfällig",IF($J19-TODAY()&lt;=14,"Bald fällig","Geplant")))</f>
        <v>Bald fällig</v>
      </c>
      <c r="N19" s="45" t="n">
        <f aca="true">IF($J19="","",$J19-TODAY())</f>
        <v>10</v>
      </c>
      <c r="O19" s="46" t="n">
        <v>85</v>
      </c>
      <c r="P19" s="35"/>
    </row>
    <row r="20" customFormat="false" ht="15" hidden="false" customHeight="false" outlineLevel="0" collapsed="false">
      <c r="A20" s="34" t="n">
        <v>17</v>
      </c>
      <c r="B20" s="33"/>
      <c r="C20" s="34"/>
      <c r="D20" s="33"/>
      <c r="E20" s="33"/>
      <c r="F20" s="34"/>
      <c r="G20" s="34"/>
      <c r="H20" s="34" t="str">
        <f aca="false">IFERROR(INDEX(Auswahllisten!$D$4:$D$9,MATCH(G20,Auswahllisten!$C$4:$C$9,0)),"")</f>
        <v/>
      </c>
      <c r="I20" s="41"/>
      <c r="J20" s="41" t="str">
        <f aca="false">IF(OR($I20="",$H20=""),"",$I20+$H20)</f>
        <v/>
      </c>
      <c r="K20" s="34"/>
      <c r="L20" s="34"/>
      <c r="M20" s="34" t="str">
        <f aca="true">IF($J20="","",IF($J20&lt;TODAY(),"Überfällig",IF($J20-TODAY()&lt;=14,"Bald fällig","Geplant")))</f>
        <v/>
      </c>
      <c r="N20" s="42" t="str">
        <f aca="true">IF($J20="","",$J20-TODAY())</f>
        <v/>
      </c>
      <c r="O20" s="43"/>
      <c r="P20" s="33"/>
    </row>
    <row r="21" customFormat="false" ht="15" hidden="false" customHeight="false" outlineLevel="0" collapsed="false">
      <c r="A21" s="36" t="n">
        <v>18</v>
      </c>
      <c r="B21" s="35"/>
      <c r="C21" s="36"/>
      <c r="D21" s="35"/>
      <c r="E21" s="35"/>
      <c r="F21" s="36"/>
      <c r="G21" s="36"/>
      <c r="H21" s="36" t="str">
        <f aca="false">IFERROR(INDEX(Auswahllisten!$D$4:$D$9,MATCH(G21,Auswahllisten!$C$4:$C$9,0)),"")</f>
        <v/>
      </c>
      <c r="I21" s="44"/>
      <c r="J21" s="44" t="str">
        <f aca="false">IF(OR($I21="",$H21=""),"",$I21+$H21)</f>
        <v/>
      </c>
      <c r="K21" s="36"/>
      <c r="L21" s="36"/>
      <c r="M21" s="36" t="str">
        <f aca="true">IF($J21="","",IF($J21&lt;TODAY(),"Überfällig",IF($J21-TODAY()&lt;=14,"Bald fällig","Geplant")))</f>
        <v/>
      </c>
      <c r="N21" s="45" t="str">
        <f aca="true">IF($J21="","",$J21-TODAY())</f>
        <v/>
      </c>
      <c r="O21" s="46"/>
      <c r="P21" s="35"/>
    </row>
    <row r="22" customFormat="false" ht="15" hidden="false" customHeight="false" outlineLevel="0" collapsed="false">
      <c r="A22" s="34" t="n">
        <v>19</v>
      </c>
      <c r="B22" s="33"/>
      <c r="C22" s="34"/>
      <c r="D22" s="33"/>
      <c r="E22" s="33"/>
      <c r="F22" s="34"/>
      <c r="G22" s="34"/>
      <c r="H22" s="34" t="str">
        <f aca="false">IFERROR(INDEX(Auswahllisten!$D$4:$D$9,MATCH(G22,Auswahllisten!$C$4:$C$9,0)),"")</f>
        <v/>
      </c>
      <c r="I22" s="41"/>
      <c r="J22" s="41" t="str">
        <f aca="false">IF(OR($I22="",$H22=""),"",$I22+$H22)</f>
        <v/>
      </c>
      <c r="K22" s="34"/>
      <c r="L22" s="34"/>
      <c r="M22" s="34" t="str">
        <f aca="true">IF($J22="","",IF($J22&lt;TODAY(),"Überfällig",IF($J22-TODAY()&lt;=14,"Bald fällig","Geplant")))</f>
        <v/>
      </c>
      <c r="N22" s="42" t="str">
        <f aca="true">IF($J22="","",$J22-TODAY())</f>
        <v/>
      </c>
      <c r="O22" s="43"/>
      <c r="P22" s="33"/>
    </row>
    <row r="23" customFormat="false" ht="15" hidden="false" customHeight="false" outlineLevel="0" collapsed="false">
      <c r="A23" s="36" t="n">
        <v>20</v>
      </c>
      <c r="B23" s="35"/>
      <c r="C23" s="36"/>
      <c r="D23" s="35"/>
      <c r="E23" s="35"/>
      <c r="F23" s="36"/>
      <c r="G23" s="36"/>
      <c r="H23" s="36" t="str">
        <f aca="false">IFERROR(INDEX(Auswahllisten!$D$4:$D$9,MATCH(G23,Auswahllisten!$C$4:$C$9,0)),"")</f>
        <v/>
      </c>
      <c r="I23" s="44"/>
      <c r="J23" s="44" t="str">
        <f aca="false">IF(OR($I23="",$H23=""),"",$I23+$H23)</f>
        <v/>
      </c>
      <c r="K23" s="36"/>
      <c r="L23" s="36"/>
      <c r="M23" s="36" t="str">
        <f aca="true">IF($J23="","",IF($J23&lt;TODAY(),"Überfällig",IF($J23-TODAY()&lt;=14,"Bald fällig","Geplant")))</f>
        <v/>
      </c>
      <c r="N23" s="45" t="str">
        <f aca="true">IF($J23="","",$J23-TODAY())</f>
        <v/>
      </c>
      <c r="O23" s="46"/>
      <c r="P23" s="35"/>
    </row>
    <row r="24" customFormat="false" ht="15" hidden="false" customHeight="false" outlineLevel="0" collapsed="false">
      <c r="A24" s="34" t="n">
        <v>21</v>
      </c>
      <c r="B24" s="33"/>
      <c r="C24" s="34"/>
      <c r="D24" s="33"/>
      <c r="E24" s="33"/>
      <c r="F24" s="34"/>
      <c r="G24" s="34"/>
      <c r="H24" s="34" t="str">
        <f aca="false">IFERROR(INDEX(Auswahllisten!$D$4:$D$9,MATCH(G24,Auswahllisten!$C$4:$C$9,0)),"")</f>
        <v/>
      </c>
      <c r="I24" s="41"/>
      <c r="J24" s="41" t="str">
        <f aca="false">IF(OR($I24="",$H24=""),"",$I24+$H24)</f>
        <v/>
      </c>
      <c r="K24" s="34"/>
      <c r="L24" s="34"/>
      <c r="M24" s="34" t="str">
        <f aca="true">IF($J24="","",IF($J24&lt;TODAY(),"Überfällig",IF($J24-TODAY()&lt;=14,"Bald fällig","Geplant")))</f>
        <v/>
      </c>
      <c r="N24" s="42" t="str">
        <f aca="true">IF($J24="","",$J24-TODAY())</f>
        <v/>
      </c>
      <c r="O24" s="43"/>
      <c r="P24" s="33"/>
    </row>
    <row r="25" customFormat="false" ht="15" hidden="false" customHeight="false" outlineLevel="0" collapsed="false">
      <c r="A25" s="36" t="n">
        <v>22</v>
      </c>
      <c r="B25" s="35"/>
      <c r="C25" s="36"/>
      <c r="D25" s="35"/>
      <c r="E25" s="35"/>
      <c r="F25" s="36"/>
      <c r="G25" s="36"/>
      <c r="H25" s="36" t="str">
        <f aca="false">IFERROR(INDEX(Auswahllisten!$D$4:$D$9,MATCH(G25,Auswahllisten!$C$4:$C$9,0)),"")</f>
        <v/>
      </c>
      <c r="I25" s="44"/>
      <c r="J25" s="44" t="str">
        <f aca="false">IF(OR($I25="",$H25=""),"",$I25+$H25)</f>
        <v/>
      </c>
      <c r="K25" s="36"/>
      <c r="L25" s="36"/>
      <c r="M25" s="36" t="str">
        <f aca="true">IF($J25="","",IF($J25&lt;TODAY(),"Überfällig",IF($J25-TODAY()&lt;=14,"Bald fällig","Geplant")))</f>
        <v/>
      </c>
      <c r="N25" s="45" t="str">
        <f aca="true">IF($J25="","",$J25-TODAY())</f>
        <v/>
      </c>
      <c r="O25" s="46"/>
      <c r="P25" s="35"/>
    </row>
    <row r="26" customFormat="false" ht="15" hidden="false" customHeight="false" outlineLevel="0" collapsed="false">
      <c r="A26" s="34" t="n">
        <v>23</v>
      </c>
      <c r="B26" s="33"/>
      <c r="C26" s="34"/>
      <c r="D26" s="33"/>
      <c r="E26" s="33"/>
      <c r="F26" s="34"/>
      <c r="G26" s="34"/>
      <c r="H26" s="34" t="str">
        <f aca="false">IFERROR(INDEX(Auswahllisten!$D$4:$D$9,MATCH(G26,Auswahllisten!$C$4:$C$9,0)),"")</f>
        <v/>
      </c>
      <c r="I26" s="41"/>
      <c r="J26" s="41" t="str">
        <f aca="false">IF(OR($I26="",$H26=""),"",$I26+$H26)</f>
        <v/>
      </c>
      <c r="K26" s="34"/>
      <c r="L26" s="34"/>
      <c r="M26" s="34" t="str">
        <f aca="true">IF($J26="","",IF($J26&lt;TODAY(),"Überfällig",IF($J26-TODAY()&lt;=14,"Bald fällig","Geplant")))</f>
        <v/>
      </c>
      <c r="N26" s="42" t="str">
        <f aca="true">IF($J26="","",$J26-TODAY())</f>
        <v/>
      </c>
      <c r="O26" s="43"/>
      <c r="P26" s="33"/>
    </row>
    <row r="27" customFormat="false" ht="15" hidden="false" customHeight="false" outlineLevel="0" collapsed="false">
      <c r="A27" s="36" t="n">
        <v>24</v>
      </c>
      <c r="B27" s="35"/>
      <c r="C27" s="36"/>
      <c r="D27" s="35"/>
      <c r="E27" s="35"/>
      <c r="F27" s="36"/>
      <c r="G27" s="36"/>
      <c r="H27" s="36" t="str">
        <f aca="false">IFERROR(INDEX(Auswahllisten!$D$4:$D$9,MATCH(G27,Auswahllisten!$C$4:$C$9,0)),"")</f>
        <v/>
      </c>
      <c r="I27" s="44"/>
      <c r="J27" s="44" t="str">
        <f aca="false">IF(OR($I27="",$H27=""),"",$I27+$H27)</f>
        <v/>
      </c>
      <c r="K27" s="36"/>
      <c r="L27" s="36"/>
      <c r="M27" s="36" t="str">
        <f aca="true">IF($J27="","",IF($J27&lt;TODAY(),"Überfällig",IF($J27-TODAY()&lt;=14,"Bald fällig","Geplant")))</f>
        <v/>
      </c>
      <c r="N27" s="45" t="str">
        <f aca="true">IF($J27="","",$J27-TODAY())</f>
        <v/>
      </c>
      <c r="O27" s="46"/>
      <c r="P27" s="35"/>
    </row>
    <row r="28" customFormat="false" ht="15" hidden="false" customHeight="false" outlineLevel="0" collapsed="false">
      <c r="A28" s="34" t="n">
        <v>25</v>
      </c>
      <c r="B28" s="33"/>
      <c r="C28" s="34"/>
      <c r="D28" s="33"/>
      <c r="E28" s="33"/>
      <c r="F28" s="34"/>
      <c r="G28" s="34"/>
      <c r="H28" s="34" t="str">
        <f aca="false">IFERROR(INDEX(Auswahllisten!$D$4:$D$9,MATCH(G28,Auswahllisten!$C$4:$C$9,0)),"")</f>
        <v/>
      </c>
      <c r="I28" s="41"/>
      <c r="J28" s="41" t="str">
        <f aca="false">IF(OR($I28="",$H28=""),"",$I28+$H28)</f>
        <v/>
      </c>
      <c r="K28" s="34"/>
      <c r="L28" s="34"/>
      <c r="M28" s="34" t="str">
        <f aca="true">IF($J28="","",IF($J28&lt;TODAY(),"Überfällig",IF($J28-TODAY()&lt;=14,"Bald fällig","Geplant")))</f>
        <v/>
      </c>
      <c r="N28" s="42" t="str">
        <f aca="true">IF($J28="","",$J28-TODAY())</f>
        <v/>
      </c>
      <c r="O28" s="43"/>
      <c r="P28" s="33"/>
    </row>
    <row r="29" customFormat="false" ht="15" hidden="false" customHeight="false" outlineLevel="0" collapsed="false">
      <c r="A29" s="36" t="n">
        <v>26</v>
      </c>
      <c r="B29" s="35"/>
      <c r="C29" s="36"/>
      <c r="D29" s="35"/>
      <c r="E29" s="35"/>
      <c r="F29" s="36"/>
      <c r="G29" s="36"/>
      <c r="H29" s="36" t="str">
        <f aca="false">IFERROR(INDEX(Auswahllisten!$D$4:$D$9,MATCH(G29,Auswahllisten!$C$4:$C$9,0)),"")</f>
        <v/>
      </c>
      <c r="I29" s="44"/>
      <c r="J29" s="44" t="str">
        <f aca="false">IF(OR($I29="",$H29=""),"",$I29+$H29)</f>
        <v/>
      </c>
      <c r="K29" s="36"/>
      <c r="L29" s="36"/>
      <c r="M29" s="36" t="str">
        <f aca="true">IF($J29="","",IF($J29&lt;TODAY(),"Überfällig",IF($J29-TODAY()&lt;=14,"Bald fällig","Geplant")))</f>
        <v/>
      </c>
      <c r="N29" s="45" t="str">
        <f aca="true">IF($J29="","",$J29-TODAY())</f>
        <v/>
      </c>
      <c r="O29" s="46"/>
      <c r="P29" s="35"/>
    </row>
    <row r="30" customFormat="false" ht="15" hidden="false" customHeight="false" outlineLevel="0" collapsed="false">
      <c r="A30" s="34" t="n">
        <v>27</v>
      </c>
      <c r="B30" s="33"/>
      <c r="C30" s="34"/>
      <c r="D30" s="33"/>
      <c r="E30" s="33"/>
      <c r="F30" s="34"/>
      <c r="G30" s="34"/>
      <c r="H30" s="34" t="str">
        <f aca="false">IFERROR(INDEX(Auswahllisten!$D$4:$D$9,MATCH(G30,Auswahllisten!$C$4:$C$9,0)),"")</f>
        <v/>
      </c>
      <c r="I30" s="41"/>
      <c r="J30" s="41" t="str">
        <f aca="false">IF(OR($I30="",$H30=""),"",$I30+$H30)</f>
        <v/>
      </c>
      <c r="K30" s="34"/>
      <c r="L30" s="34"/>
      <c r="M30" s="34" t="str">
        <f aca="true">IF($J30="","",IF($J30&lt;TODAY(),"Überfällig",IF($J30-TODAY()&lt;=14,"Bald fällig","Geplant")))</f>
        <v/>
      </c>
      <c r="N30" s="42" t="str">
        <f aca="true">IF($J30="","",$J30-TODAY())</f>
        <v/>
      </c>
      <c r="O30" s="43"/>
      <c r="P30" s="33"/>
    </row>
    <row r="31" customFormat="false" ht="15" hidden="false" customHeight="false" outlineLevel="0" collapsed="false">
      <c r="A31" s="36" t="n">
        <v>28</v>
      </c>
      <c r="B31" s="35"/>
      <c r="C31" s="36"/>
      <c r="D31" s="35"/>
      <c r="E31" s="35"/>
      <c r="F31" s="36"/>
      <c r="G31" s="36"/>
      <c r="H31" s="36" t="str">
        <f aca="false">IFERROR(INDEX(Auswahllisten!$D$4:$D$9,MATCH(G31,Auswahllisten!$C$4:$C$9,0)),"")</f>
        <v/>
      </c>
      <c r="I31" s="44"/>
      <c r="J31" s="44" t="str">
        <f aca="false">IF(OR($I31="",$H31=""),"",$I31+$H31)</f>
        <v/>
      </c>
      <c r="K31" s="36"/>
      <c r="L31" s="36"/>
      <c r="M31" s="36" t="str">
        <f aca="true">IF($J31="","",IF($J31&lt;TODAY(),"Überfällig",IF($J31-TODAY()&lt;=14,"Bald fällig","Geplant")))</f>
        <v/>
      </c>
      <c r="N31" s="45" t="str">
        <f aca="true">IF($J31="","",$J31-TODAY())</f>
        <v/>
      </c>
      <c r="O31" s="46"/>
      <c r="P31" s="35"/>
    </row>
    <row r="32" customFormat="false" ht="15" hidden="false" customHeight="false" outlineLevel="0" collapsed="false">
      <c r="A32" s="34" t="n">
        <v>29</v>
      </c>
      <c r="B32" s="33"/>
      <c r="C32" s="34"/>
      <c r="D32" s="33"/>
      <c r="E32" s="33"/>
      <c r="F32" s="34"/>
      <c r="G32" s="34"/>
      <c r="H32" s="34" t="str">
        <f aca="false">IFERROR(INDEX(Auswahllisten!$D$4:$D$9,MATCH(G32,Auswahllisten!$C$4:$C$9,0)),"")</f>
        <v/>
      </c>
      <c r="I32" s="41"/>
      <c r="J32" s="41" t="str">
        <f aca="false">IF(OR($I32="",$H32=""),"",$I32+$H32)</f>
        <v/>
      </c>
      <c r="K32" s="34"/>
      <c r="L32" s="34"/>
      <c r="M32" s="34" t="str">
        <f aca="true">IF($J32="","",IF($J32&lt;TODAY(),"Überfällig",IF($J32-TODAY()&lt;=14,"Bald fällig","Geplant")))</f>
        <v/>
      </c>
      <c r="N32" s="42" t="str">
        <f aca="true">IF($J32="","",$J32-TODAY())</f>
        <v/>
      </c>
      <c r="O32" s="43"/>
      <c r="P32" s="33"/>
    </row>
    <row r="33" customFormat="false" ht="15" hidden="false" customHeight="false" outlineLevel="0" collapsed="false">
      <c r="A33" s="36" t="n">
        <v>30</v>
      </c>
      <c r="B33" s="35"/>
      <c r="C33" s="36"/>
      <c r="D33" s="35"/>
      <c r="E33" s="35"/>
      <c r="F33" s="36"/>
      <c r="G33" s="36"/>
      <c r="H33" s="36" t="str">
        <f aca="false">IFERROR(INDEX(Auswahllisten!$D$4:$D$9,MATCH(G33,Auswahllisten!$C$4:$C$9,0)),"")</f>
        <v/>
      </c>
      <c r="I33" s="44"/>
      <c r="J33" s="44" t="str">
        <f aca="false">IF(OR($I33="",$H33=""),"",$I33+$H33)</f>
        <v/>
      </c>
      <c r="K33" s="36"/>
      <c r="L33" s="36"/>
      <c r="M33" s="36" t="str">
        <f aca="true">IF($J33="","",IF($J33&lt;TODAY(),"Überfällig",IF($J33-TODAY()&lt;=14,"Bald fällig","Geplant")))</f>
        <v/>
      </c>
      <c r="N33" s="45" t="str">
        <f aca="true">IF($J33="","",$J33-TODAY())</f>
        <v/>
      </c>
      <c r="O33" s="46"/>
      <c r="P33" s="35"/>
    </row>
    <row r="34" customFormat="false" ht="15" hidden="false" customHeight="false" outlineLevel="0" collapsed="false">
      <c r="A34" s="34" t="n">
        <v>31</v>
      </c>
      <c r="B34" s="33"/>
      <c r="C34" s="34"/>
      <c r="D34" s="33"/>
      <c r="E34" s="33"/>
      <c r="F34" s="34"/>
      <c r="G34" s="34"/>
      <c r="H34" s="34" t="str">
        <f aca="false">IFERROR(INDEX(Auswahllisten!$D$4:$D$9,MATCH(G34,Auswahllisten!$C$4:$C$9,0)),"")</f>
        <v/>
      </c>
      <c r="I34" s="41"/>
      <c r="J34" s="41" t="str">
        <f aca="false">IF(OR($I34="",$H34=""),"",$I34+$H34)</f>
        <v/>
      </c>
      <c r="K34" s="34"/>
      <c r="L34" s="34"/>
      <c r="M34" s="34" t="str">
        <f aca="true">IF($J34="","",IF($J34&lt;TODAY(),"Überfällig",IF($J34-TODAY()&lt;=14,"Bald fällig","Geplant")))</f>
        <v/>
      </c>
      <c r="N34" s="42" t="str">
        <f aca="true">IF($J34="","",$J34-TODAY())</f>
        <v/>
      </c>
      <c r="O34" s="43"/>
      <c r="P34" s="33"/>
    </row>
    <row r="35" customFormat="false" ht="15" hidden="false" customHeight="false" outlineLevel="0" collapsed="false">
      <c r="A35" s="36" t="n">
        <v>32</v>
      </c>
      <c r="B35" s="35"/>
      <c r="C35" s="36"/>
      <c r="D35" s="35"/>
      <c r="E35" s="35"/>
      <c r="F35" s="36"/>
      <c r="G35" s="36"/>
      <c r="H35" s="36" t="str">
        <f aca="false">IFERROR(INDEX(Auswahllisten!$D$4:$D$9,MATCH(G35,Auswahllisten!$C$4:$C$9,0)),"")</f>
        <v/>
      </c>
      <c r="I35" s="44"/>
      <c r="J35" s="44" t="str">
        <f aca="false">IF(OR($I35="",$H35=""),"",$I35+$H35)</f>
        <v/>
      </c>
      <c r="K35" s="36"/>
      <c r="L35" s="36"/>
      <c r="M35" s="36" t="str">
        <f aca="true">IF($J35="","",IF($J35&lt;TODAY(),"Überfällig",IF($J35-TODAY()&lt;=14,"Bald fällig","Geplant")))</f>
        <v/>
      </c>
      <c r="N35" s="45" t="str">
        <f aca="true">IF($J35="","",$J35-TODAY())</f>
        <v/>
      </c>
      <c r="O35" s="46"/>
      <c r="P35" s="35"/>
    </row>
    <row r="36" customFormat="false" ht="15" hidden="false" customHeight="false" outlineLevel="0" collapsed="false">
      <c r="A36" s="34" t="n">
        <v>33</v>
      </c>
      <c r="B36" s="33"/>
      <c r="C36" s="34"/>
      <c r="D36" s="33"/>
      <c r="E36" s="33"/>
      <c r="F36" s="34"/>
      <c r="G36" s="34"/>
      <c r="H36" s="34" t="str">
        <f aca="false">IFERROR(INDEX(Auswahllisten!$D$4:$D$9,MATCH(G36,Auswahllisten!$C$4:$C$9,0)),"")</f>
        <v/>
      </c>
      <c r="I36" s="41"/>
      <c r="J36" s="41" t="str">
        <f aca="false">IF(OR($I36="",$H36=""),"",$I36+$H36)</f>
        <v/>
      </c>
      <c r="K36" s="34"/>
      <c r="L36" s="34"/>
      <c r="M36" s="34" t="str">
        <f aca="true">IF($J36="","",IF($J36&lt;TODAY(),"Überfällig",IF($J36-TODAY()&lt;=14,"Bald fällig","Geplant")))</f>
        <v/>
      </c>
      <c r="N36" s="42" t="str">
        <f aca="true">IF($J36="","",$J36-TODAY())</f>
        <v/>
      </c>
      <c r="O36" s="43"/>
      <c r="P36" s="33"/>
    </row>
    <row r="37" customFormat="false" ht="15" hidden="false" customHeight="false" outlineLevel="0" collapsed="false">
      <c r="A37" s="36" t="n">
        <v>34</v>
      </c>
      <c r="B37" s="35"/>
      <c r="C37" s="36"/>
      <c r="D37" s="35"/>
      <c r="E37" s="35"/>
      <c r="F37" s="36"/>
      <c r="G37" s="36"/>
      <c r="H37" s="36" t="str">
        <f aca="false">IFERROR(INDEX(Auswahllisten!$D$4:$D$9,MATCH(G37,Auswahllisten!$C$4:$C$9,0)),"")</f>
        <v/>
      </c>
      <c r="I37" s="44"/>
      <c r="J37" s="44" t="str">
        <f aca="false">IF(OR($I37="",$H37=""),"",$I37+$H37)</f>
        <v/>
      </c>
      <c r="K37" s="36"/>
      <c r="L37" s="36"/>
      <c r="M37" s="36" t="str">
        <f aca="true">IF($J37="","",IF($J37&lt;TODAY(),"Überfällig",IF($J37-TODAY()&lt;=14,"Bald fällig","Geplant")))</f>
        <v/>
      </c>
      <c r="N37" s="45" t="str">
        <f aca="true">IF($J37="","",$J37-TODAY())</f>
        <v/>
      </c>
      <c r="O37" s="46"/>
      <c r="P37" s="35"/>
    </row>
    <row r="38" customFormat="false" ht="15" hidden="false" customHeight="false" outlineLevel="0" collapsed="false">
      <c r="A38" s="34" t="n">
        <v>35</v>
      </c>
      <c r="B38" s="33"/>
      <c r="C38" s="34"/>
      <c r="D38" s="33"/>
      <c r="E38" s="33"/>
      <c r="F38" s="34"/>
      <c r="G38" s="34"/>
      <c r="H38" s="34" t="str">
        <f aca="false">IFERROR(INDEX(Auswahllisten!$D$4:$D$9,MATCH(G38,Auswahllisten!$C$4:$C$9,0)),"")</f>
        <v/>
      </c>
      <c r="I38" s="41"/>
      <c r="J38" s="41" t="str">
        <f aca="false">IF(OR($I38="",$H38=""),"",$I38+$H38)</f>
        <v/>
      </c>
      <c r="K38" s="34"/>
      <c r="L38" s="34"/>
      <c r="M38" s="34" t="str">
        <f aca="true">IF($J38="","",IF($J38&lt;TODAY(),"Überfällig",IF($J38-TODAY()&lt;=14,"Bald fällig","Geplant")))</f>
        <v/>
      </c>
      <c r="N38" s="42" t="str">
        <f aca="true">IF($J38="","",$J38-TODAY())</f>
        <v/>
      </c>
      <c r="O38" s="43"/>
      <c r="P38" s="33"/>
    </row>
    <row r="39" customFormat="false" ht="15" hidden="false" customHeight="false" outlineLevel="0" collapsed="false">
      <c r="A39" s="36" t="n">
        <v>36</v>
      </c>
      <c r="B39" s="35"/>
      <c r="C39" s="36"/>
      <c r="D39" s="35"/>
      <c r="E39" s="35"/>
      <c r="F39" s="36"/>
      <c r="G39" s="36"/>
      <c r="H39" s="36" t="str">
        <f aca="false">IFERROR(INDEX(Auswahllisten!$D$4:$D$9,MATCH(G39,Auswahllisten!$C$4:$C$9,0)),"")</f>
        <v/>
      </c>
      <c r="I39" s="44"/>
      <c r="J39" s="44" t="str">
        <f aca="false">IF(OR($I39="",$H39=""),"",$I39+$H39)</f>
        <v/>
      </c>
      <c r="K39" s="36"/>
      <c r="L39" s="36"/>
      <c r="M39" s="36" t="str">
        <f aca="true">IF($J39="","",IF($J39&lt;TODAY(),"Überfällig",IF($J39-TODAY()&lt;=14,"Bald fällig","Geplant")))</f>
        <v/>
      </c>
      <c r="N39" s="45" t="str">
        <f aca="true">IF($J39="","",$J39-TODAY())</f>
        <v/>
      </c>
      <c r="O39" s="46"/>
      <c r="P39" s="35"/>
    </row>
    <row r="40" customFormat="false" ht="15" hidden="false" customHeight="false" outlineLevel="0" collapsed="false">
      <c r="A40" s="34" t="n">
        <v>37</v>
      </c>
      <c r="B40" s="33"/>
      <c r="C40" s="34"/>
      <c r="D40" s="33"/>
      <c r="E40" s="33"/>
      <c r="F40" s="34"/>
      <c r="G40" s="34"/>
      <c r="H40" s="34" t="str">
        <f aca="false">IFERROR(INDEX(Auswahllisten!$D$4:$D$9,MATCH(G40,Auswahllisten!$C$4:$C$9,0)),"")</f>
        <v/>
      </c>
      <c r="I40" s="41"/>
      <c r="J40" s="41" t="str">
        <f aca="false">IF(OR($I40="",$H40=""),"",$I40+$H40)</f>
        <v/>
      </c>
      <c r="K40" s="34"/>
      <c r="L40" s="34"/>
      <c r="M40" s="34" t="str">
        <f aca="true">IF($J40="","",IF($J40&lt;TODAY(),"Überfällig",IF($J40-TODAY()&lt;=14,"Bald fällig","Geplant")))</f>
        <v/>
      </c>
      <c r="N40" s="42" t="str">
        <f aca="true">IF($J40="","",$J40-TODAY())</f>
        <v/>
      </c>
      <c r="O40" s="43"/>
      <c r="P40" s="33"/>
    </row>
    <row r="41" customFormat="false" ht="15" hidden="false" customHeight="false" outlineLevel="0" collapsed="false">
      <c r="A41" s="36" t="n">
        <v>38</v>
      </c>
      <c r="B41" s="35"/>
      <c r="C41" s="36"/>
      <c r="D41" s="35"/>
      <c r="E41" s="35"/>
      <c r="F41" s="36"/>
      <c r="G41" s="36"/>
      <c r="H41" s="36" t="str">
        <f aca="false">IFERROR(INDEX(Auswahllisten!$D$4:$D$9,MATCH(G41,Auswahllisten!$C$4:$C$9,0)),"")</f>
        <v/>
      </c>
      <c r="I41" s="44"/>
      <c r="J41" s="44" t="str">
        <f aca="false">IF(OR($I41="",$H41=""),"",$I41+$H41)</f>
        <v/>
      </c>
      <c r="K41" s="36"/>
      <c r="L41" s="36"/>
      <c r="M41" s="36" t="str">
        <f aca="true">IF($J41="","",IF($J41&lt;TODAY(),"Überfällig",IF($J41-TODAY()&lt;=14,"Bald fällig","Geplant")))</f>
        <v/>
      </c>
      <c r="N41" s="45" t="str">
        <f aca="true">IF($J41="","",$J41-TODAY())</f>
        <v/>
      </c>
      <c r="O41" s="46"/>
      <c r="P41" s="35"/>
    </row>
    <row r="42" customFormat="false" ht="15" hidden="false" customHeight="false" outlineLevel="0" collapsed="false">
      <c r="A42" s="34" t="n">
        <v>39</v>
      </c>
      <c r="B42" s="33"/>
      <c r="C42" s="34"/>
      <c r="D42" s="33"/>
      <c r="E42" s="33"/>
      <c r="F42" s="34"/>
      <c r="G42" s="34"/>
      <c r="H42" s="34" t="str">
        <f aca="false">IFERROR(INDEX(Auswahllisten!$D$4:$D$9,MATCH(G42,Auswahllisten!$C$4:$C$9,0)),"")</f>
        <v/>
      </c>
      <c r="I42" s="41"/>
      <c r="J42" s="41" t="str">
        <f aca="false">IF(OR($I42="",$H42=""),"",$I42+$H42)</f>
        <v/>
      </c>
      <c r="K42" s="34"/>
      <c r="L42" s="34"/>
      <c r="M42" s="34" t="str">
        <f aca="true">IF($J42="","",IF($J42&lt;TODAY(),"Überfällig",IF($J42-TODAY()&lt;=14,"Bald fällig","Geplant")))</f>
        <v/>
      </c>
      <c r="N42" s="42" t="str">
        <f aca="true">IF($J42="","",$J42-TODAY())</f>
        <v/>
      </c>
      <c r="O42" s="43"/>
      <c r="P42" s="33"/>
    </row>
    <row r="43" customFormat="false" ht="15" hidden="false" customHeight="false" outlineLevel="0" collapsed="false">
      <c r="A43" s="36" t="n">
        <v>40</v>
      </c>
      <c r="B43" s="35"/>
      <c r="C43" s="36"/>
      <c r="D43" s="35"/>
      <c r="E43" s="35"/>
      <c r="F43" s="36"/>
      <c r="G43" s="36"/>
      <c r="H43" s="36" t="str">
        <f aca="false">IFERROR(INDEX(Auswahllisten!$D$4:$D$9,MATCH(G43,Auswahllisten!$C$4:$C$9,0)),"")</f>
        <v/>
      </c>
      <c r="I43" s="44"/>
      <c r="J43" s="44" t="str">
        <f aca="false">IF(OR($I43="",$H43=""),"",$I43+$H43)</f>
        <v/>
      </c>
      <c r="K43" s="36"/>
      <c r="L43" s="36"/>
      <c r="M43" s="36" t="str">
        <f aca="true">IF($J43="","",IF($J43&lt;TODAY(),"Überfällig",IF($J43-TODAY()&lt;=14,"Bald fällig","Geplant")))</f>
        <v/>
      </c>
      <c r="N43" s="45" t="str">
        <f aca="true">IF($J43="","",$J43-TODAY())</f>
        <v/>
      </c>
      <c r="O43" s="46"/>
      <c r="P43" s="35"/>
    </row>
    <row r="44" customFormat="false" ht="15" hidden="false" customHeight="false" outlineLevel="0" collapsed="false">
      <c r="A44" s="34" t="n">
        <v>41</v>
      </c>
      <c r="B44" s="33"/>
      <c r="C44" s="34"/>
      <c r="D44" s="33"/>
      <c r="E44" s="33"/>
      <c r="F44" s="34"/>
      <c r="G44" s="34"/>
      <c r="H44" s="34" t="str">
        <f aca="false">IFERROR(INDEX(Auswahllisten!$D$4:$D$9,MATCH(G44,Auswahllisten!$C$4:$C$9,0)),"")</f>
        <v/>
      </c>
      <c r="I44" s="41"/>
      <c r="J44" s="41" t="str">
        <f aca="false">IF(OR($I44="",$H44=""),"",$I44+$H44)</f>
        <v/>
      </c>
      <c r="K44" s="34"/>
      <c r="L44" s="34"/>
      <c r="M44" s="34" t="str">
        <f aca="true">IF($J44="","",IF($J44&lt;TODAY(),"Überfällig",IF($J44-TODAY()&lt;=14,"Bald fällig","Geplant")))</f>
        <v/>
      </c>
      <c r="N44" s="42" t="str">
        <f aca="true">IF($J44="","",$J44-TODAY())</f>
        <v/>
      </c>
      <c r="O44" s="43"/>
      <c r="P44" s="33"/>
    </row>
    <row r="45" customFormat="false" ht="15" hidden="false" customHeight="false" outlineLevel="0" collapsed="false">
      <c r="A45" s="36" t="n">
        <v>42</v>
      </c>
      <c r="B45" s="35"/>
      <c r="C45" s="36"/>
      <c r="D45" s="35"/>
      <c r="E45" s="35"/>
      <c r="F45" s="36"/>
      <c r="G45" s="36"/>
      <c r="H45" s="36" t="str">
        <f aca="false">IFERROR(INDEX(Auswahllisten!$D$4:$D$9,MATCH(G45,Auswahllisten!$C$4:$C$9,0)),"")</f>
        <v/>
      </c>
      <c r="I45" s="44"/>
      <c r="J45" s="44" t="str">
        <f aca="false">IF(OR($I45="",$H45=""),"",$I45+$H45)</f>
        <v/>
      </c>
      <c r="K45" s="36"/>
      <c r="L45" s="36"/>
      <c r="M45" s="36" t="str">
        <f aca="true">IF($J45="","",IF($J45&lt;TODAY(),"Überfällig",IF($J45-TODAY()&lt;=14,"Bald fällig","Geplant")))</f>
        <v/>
      </c>
      <c r="N45" s="45" t="str">
        <f aca="true">IF($J45="","",$J45-TODAY())</f>
        <v/>
      </c>
      <c r="O45" s="46"/>
      <c r="P45" s="35"/>
    </row>
    <row r="46" customFormat="false" ht="15" hidden="false" customHeight="false" outlineLevel="0" collapsed="false">
      <c r="A46" s="34" t="n">
        <v>43</v>
      </c>
      <c r="B46" s="33"/>
      <c r="C46" s="34"/>
      <c r="D46" s="33"/>
      <c r="E46" s="33"/>
      <c r="F46" s="34"/>
      <c r="G46" s="34"/>
      <c r="H46" s="34" t="str">
        <f aca="false">IFERROR(INDEX(Auswahllisten!$D$4:$D$9,MATCH(G46,Auswahllisten!$C$4:$C$9,0)),"")</f>
        <v/>
      </c>
      <c r="I46" s="41"/>
      <c r="J46" s="41" t="str">
        <f aca="false">IF(OR($I46="",$H46=""),"",$I46+$H46)</f>
        <v/>
      </c>
      <c r="K46" s="34"/>
      <c r="L46" s="34"/>
      <c r="M46" s="34" t="str">
        <f aca="true">IF($J46="","",IF($J46&lt;TODAY(),"Überfällig",IF($J46-TODAY()&lt;=14,"Bald fällig","Geplant")))</f>
        <v/>
      </c>
      <c r="N46" s="42" t="str">
        <f aca="true">IF($J46="","",$J46-TODAY())</f>
        <v/>
      </c>
      <c r="O46" s="43"/>
      <c r="P46" s="33"/>
    </row>
    <row r="47" customFormat="false" ht="15" hidden="false" customHeight="false" outlineLevel="0" collapsed="false">
      <c r="A47" s="36" t="n">
        <v>44</v>
      </c>
      <c r="B47" s="35"/>
      <c r="C47" s="36"/>
      <c r="D47" s="35"/>
      <c r="E47" s="35"/>
      <c r="F47" s="36"/>
      <c r="G47" s="36"/>
      <c r="H47" s="36" t="str">
        <f aca="false">IFERROR(INDEX(Auswahllisten!$D$4:$D$9,MATCH(G47,Auswahllisten!$C$4:$C$9,0)),"")</f>
        <v/>
      </c>
      <c r="I47" s="44"/>
      <c r="J47" s="44" t="str">
        <f aca="false">IF(OR($I47="",$H47=""),"",$I47+$H47)</f>
        <v/>
      </c>
      <c r="K47" s="36"/>
      <c r="L47" s="36"/>
      <c r="M47" s="36" t="str">
        <f aca="true">IF($J47="","",IF($J47&lt;TODAY(),"Überfällig",IF($J47-TODAY()&lt;=14,"Bald fällig","Geplant")))</f>
        <v/>
      </c>
      <c r="N47" s="45" t="str">
        <f aca="true">IF($J47="","",$J47-TODAY())</f>
        <v/>
      </c>
      <c r="O47" s="46"/>
      <c r="P47" s="35"/>
    </row>
    <row r="48" customFormat="false" ht="15" hidden="false" customHeight="false" outlineLevel="0" collapsed="false">
      <c r="A48" s="34" t="n">
        <v>45</v>
      </c>
      <c r="B48" s="33"/>
      <c r="C48" s="34"/>
      <c r="D48" s="33"/>
      <c r="E48" s="33"/>
      <c r="F48" s="34"/>
      <c r="G48" s="34"/>
      <c r="H48" s="34" t="str">
        <f aca="false">IFERROR(INDEX(Auswahllisten!$D$4:$D$9,MATCH(G48,Auswahllisten!$C$4:$C$9,0)),"")</f>
        <v/>
      </c>
      <c r="I48" s="41"/>
      <c r="J48" s="41" t="str">
        <f aca="false">IF(OR($I48="",$H48=""),"",$I48+$H48)</f>
        <v/>
      </c>
      <c r="K48" s="34"/>
      <c r="L48" s="34"/>
      <c r="M48" s="34" t="str">
        <f aca="true">IF($J48="","",IF($J48&lt;TODAY(),"Überfällig",IF($J48-TODAY()&lt;=14,"Bald fällig","Geplant")))</f>
        <v/>
      </c>
      <c r="N48" s="42" t="str">
        <f aca="true">IF($J48="","",$J48-TODAY())</f>
        <v/>
      </c>
      <c r="O48" s="43"/>
      <c r="P48" s="33"/>
    </row>
    <row r="49" customFormat="false" ht="15" hidden="false" customHeight="false" outlineLevel="0" collapsed="false">
      <c r="A49" s="36" t="n">
        <v>46</v>
      </c>
      <c r="B49" s="35"/>
      <c r="C49" s="36"/>
      <c r="D49" s="35"/>
      <c r="E49" s="35"/>
      <c r="F49" s="36"/>
      <c r="G49" s="36"/>
      <c r="H49" s="36" t="str">
        <f aca="false">IFERROR(INDEX(Auswahllisten!$D$4:$D$9,MATCH(G49,Auswahllisten!$C$4:$C$9,0)),"")</f>
        <v/>
      </c>
      <c r="I49" s="44"/>
      <c r="J49" s="44" t="str">
        <f aca="false">IF(OR($I49="",$H49=""),"",$I49+$H49)</f>
        <v/>
      </c>
      <c r="K49" s="36"/>
      <c r="L49" s="36"/>
      <c r="M49" s="36" t="str">
        <f aca="true">IF($J49="","",IF($J49&lt;TODAY(),"Überfällig",IF($J49-TODAY()&lt;=14,"Bald fällig","Geplant")))</f>
        <v/>
      </c>
      <c r="N49" s="45" t="str">
        <f aca="true">IF($J49="","",$J49-TODAY())</f>
        <v/>
      </c>
      <c r="O49" s="46"/>
      <c r="P49" s="35"/>
    </row>
    <row r="50" customFormat="false" ht="15" hidden="false" customHeight="false" outlineLevel="0" collapsed="false">
      <c r="A50" s="34" t="n">
        <v>47</v>
      </c>
      <c r="B50" s="33"/>
      <c r="C50" s="34"/>
      <c r="D50" s="33"/>
      <c r="E50" s="33"/>
      <c r="F50" s="34"/>
      <c r="G50" s="34"/>
      <c r="H50" s="34" t="str">
        <f aca="false">IFERROR(INDEX(Auswahllisten!$D$4:$D$9,MATCH(G50,Auswahllisten!$C$4:$C$9,0)),"")</f>
        <v/>
      </c>
      <c r="I50" s="41"/>
      <c r="J50" s="41" t="str">
        <f aca="false">IF(OR($I50="",$H50=""),"",$I50+$H50)</f>
        <v/>
      </c>
      <c r="K50" s="34"/>
      <c r="L50" s="34"/>
      <c r="M50" s="34" t="str">
        <f aca="true">IF($J50="","",IF($J50&lt;TODAY(),"Überfällig",IF($J50-TODAY()&lt;=14,"Bald fällig","Geplant")))</f>
        <v/>
      </c>
      <c r="N50" s="42" t="str">
        <f aca="true">IF($J50="","",$J50-TODAY())</f>
        <v/>
      </c>
      <c r="O50" s="43"/>
      <c r="P50" s="33"/>
    </row>
    <row r="51" customFormat="false" ht="15" hidden="false" customHeight="false" outlineLevel="0" collapsed="false">
      <c r="A51" s="36" t="n">
        <v>48</v>
      </c>
      <c r="B51" s="35"/>
      <c r="C51" s="36"/>
      <c r="D51" s="35"/>
      <c r="E51" s="35"/>
      <c r="F51" s="36"/>
      <c r="G51" s="36"/>
      <c r="H51" s="36" t="str">
        <f aca="false">IFERROR(INDEX(Auswahllisten!$D$4:$D$9,MATCH(G51,Auswahllisten!$C$4:$C$9,0)),"")</f>
        <v/>
      </c>
      <c r="I51" s="44"/>
      <c r="J51" s="44" t="str">
        <f aca="false">IF(OR($I51="",$H51=""),"",$I51+$H51)</f>
        <v/>
      </c>
      <c r="K51" s="36"/>
      <c r="L51" s="36"/>
      <c r="M51" s="36" t="str">
        <f aca="true">IF($J51="","",IF($J51&lt;TODAY(),"Überfällig",IF($J51-TODAY()&lt;=14,"Bald fällig","Geplant")))</f>
        <v/>
      </c>
      <c r="N51" s="45" t="str">
        <f aca="true">IF($J51="","",$J51-TODAY())</f>
        <v/>
      </c>
      <c r="O51" s="46"/>
      <c r="P51" s="35"/>
    </row>
    <row r="52" customFormat="false" ht="15" hidden="false" customHeight="false" outlineLevel="0" collapsed="false">
      <c r="A52" s="34" t="n">
        <v>49</v>
      </c>
      <c r="B52" s="33"/>
      <c r="C52" s="34"/>
      <c r="D52" s="33"/>
      <c r="E52" s="33"/>
      <c r="F52" s="34"/>
      <c r="G52" s="34"/>
      <c r="H52" s="34" t="str">
        <f aca="false">IFERROR(INDEX(Auswahllisten!$D$4:$D$9,MATCH(G52,Auswahllisten!$C$4:$C$9,0)),"")</f>
        <v/>
      </c>
      <c r="I52" s="41"/>
      <c r="J52" s="41" t="str">
        <f aca="false">IF(OR($I52="",$H52=""),"",$I52+$H52)</f>
        <v/>
      </c>
      <c r="K52" s="34"/>
      <c r="L52" s="34"/>
      <c r="M52" s="34" t="str">
        <f aca="true">IF($J52="","",IF($J52&lt;TODAY(),"Überfällig",IF($J52-TODAY()&lt;=14,"Bald fällig","Geplant")))</f>
        <v/>
      </c>
      <c r="N52" s="42" t="str">
        <f aca="true">IF($J52="","",$J52-TODAY())</f>
        <v/>
      </c>
      <c r="O52" s="43"/>
      <c r="P52" s="33"/>
    </row>
    <row r="53" customFormat="false" ht="15" hidden="false" customHeight="false" outlineLevel="0" collapsed="false">
      <c r="A53" s="36" t="n">
        <v>50</v>
      </c>
      <c r="B53" s="35"/>
      <c r="C53" s="36"/>
      <c r="D53" s="35"/>
      <c r="E53" s="35"/>
      <c r="F53" s="36"/>
      <c r="G53" s="36"/>
      <c r="H53" s="36" t="str">
        <f aca="false">IFERROR(INDEX(Auswahllisten!$D$4:$D$9,MATCH(G53,Auswahllisten!$C$4:$C$9,0)),"")</f>
        <v/>
      </c>
      <c r="I53" s="44"/>
      <c r="J53" s="44" t="str">
        <f aca="false">IF(OR($I53="",$H53=""),"",$I53+$H53)</f>
        <v/>
      </c>
      <c r="K53" s="36"/>
      <c r="L53" s="36"/>
      <c r="M53" s="36" t="str">
        <f aca="true">IF($J53="","",IF($J53&lt;TODAY(),"Überfällig",IF($J53-TODAY()&lt;=14,"Bald fällig","Geplant")))</f>
        <v/>
      </c>
      <c r="N53" s="45" t="str">
        <f aca="true">IF($J53="","",$J53-TODAY())</f>
        <v/>
      </c>
      <c r="O53" s="46"/>
      <c r="P53" s="35"/>
    </row>
    <row r="54" customFormat="false" ht="15" hidden="false" customHeight="false" outlineLevel="0" collapsed="false">
      <c r="A54" s="34" t="n">
        <v>51</v>
      </c>
      <c r="B54" s="33"/>
      <c r="C54" s="34"/>
      <c r="D54" s="33"/>
      <c r="E54" s="33"/>
      <c r="F54" s="34"/>
      <c r="G54" s="34"/>
      <c r="H54" s="34" t="str">
        <f aca="false">IFERROR(INDEX(Auswahllisten!$D$4:$D$9,MATCH(G54,Auswahllisten!$C$4:$C$9,0)),"")</f>
        <v/>
      </c>
      <c r="I54" s="41"/>
      <c r="J54" s="41" t="str">
        <f aca="false">IF(OR($I54="",$H54=""),"",$I54+$H54)</f>
        <v/>
      </c>
      <c r="K54" s="34"/>
      <c r="L54" s="34"/>
      <c r="M54" s="34" t="str">
        <f aca="true">IF($J54="","",IF($J54&lt;TODAY(),"Überfällig",IF($J54-TODAY()&lt;=14,"Bald fällig","Geplant")))</f>
        <v/>
      </c>
      <c r="N54" s="42" t="str">
        <f aca="true">IF($J54="","",$J54-TODAY())</f>
        <v/>
      </c>
      <c r="O54" s="43"/>
      <c r="P54" s="33"/>
    </row>
    <row r="55" customFormat="false" ht="15" hidden="false" customHeight="false" outlineLevel="0" collapsed="false">
      <c r="A55" s="36" t="n">
        <v>52</v>
      </c>
      <c r="B55" s="35"/>
      <c r="C55" s="36"/>
      <c r="D55" s="35"/>
      <c r="E55" s="35"/>
      <c r="F55" s="36"/>
      <c r="G55" s="36"/>
      <c r="H55" s="36" t="str">
        <f aca="false">IFERROR(INDEX(Auswahllisten!$D$4:$D$9,MATCH(G55,Auswahllisten!$C$4:$C$9,0)),"")</f>
        <v/>
      </c>
      <c r="I55" s="44"/>
      <c r="J55" s="44" t="str">
        <f aca="false">IF(OR($I55="",$H55=""),"",$I55+$H55)</f>
        <v/>
      </c>
      <c r="K55" s="36"/>
      <c r="L55" s="36"/>
      <c r="M55" s="36" t="str">
        <f aca="true">IF($J55="","",IF($J55&lt;TODAY(),"Überfällig",IF($J55-TODAY()&lt;=14,"Bald fällig","Geplant")))</f>
        <v/>
      </c>
      <c r="N55" s="45" t="str">
        <f aca="true">IF($J55="","",$J55-TODAY())</f>
        <v/>
      </c>
      <c r="O55" s="46"/>
      <c r="P55" s="35"/>
    </row>
    <row r="56" customFormat="false" ht="15" hidden="false" customHeight="false" outlineLevel="0" collapsed="false">
      <c r="A56" s="34" t="n">
        <v>53</v>
      </c>
      <c r="B56" s="33"/>
      <c r="C56" s="34"/>
      <c r="D56" s="33"/>
      <c r="E56" s="33"/>
      <c r="F56" s="34"/>
      <c r="G56" s="34"/>
      <c r="H56" s="34" t="str">
        <f aca="false">IFERROR(INDEX(Auswahllisten!$D$4:$D$9,MATCH(G56,Auswahllisten!$C$4:$C$9,0)),"")</f>
        <v/>
      </c>
      <c r="I56" s="41"/>
      <c r="J56" s="41" t="str">
        <f aca="false">IF(OR($I56="",$H56=""),"",$I56+$H56)</f>
        <v/>
      </c>
      <c r="K56" s="34"/>
      <c r="L56" s="34"/>
      <c r="M56" s="34" t="str">
        <f aca="true">IF($J56="","",IF($J56&lt;TODAY(),"Überfällig",IF($J56-TODAY()&lt;=14,"Bald fällig","Geplant")))</f>
        <v/>
      </c>
      <c r="N56" s="42" t="str">
        <f aca="true">IF($J56="","",$J56-TODAY())</f>
        <v/>
      </c>
      <c r="O56" s="43"/>
      <c r="P56" s="33"/>
    </row>
    <row r="57" customFormat="false" ht="15" hidden="false" customHeight="false" outlineLevel="0" collapsed="false">
      <c r="A57" s="36" t="n">
        <v>54</v>
      </c>
      <c r="B57" s="35"/>
      <c r="C57" s="36"/>
      <c r="D57" s="35"/>
      <c r="E57" s="35"/>
      <c r="F57" s="36"/>
      <c r="G57" s="36"/>
      <c r="H57" s="36" t="str">
        <f aca="false">IFERROR(INDEX(Auswahllisten!$D$4:$D$9,MATCH(G57,Auswahllisten!$C$4:$C$9,0)),"")</f>
        <v/>
      </c>
      <c r="I57" s="44"/>
      <c r="J57" s="44" t="str">
        <f aca="false">IF(OR($I57="",$H57=""),"",$I57+$H57)</f>
        <v/>
      </c>
      <c r="K57" s="36"/>
      <c r="L57" s="36"/>
      <c r="M57" s="36" t="str">
        <f aca="true">IF($J57="","",IF($J57&lt;TODAY(),"Überfällig",IF($J57-TODAY()&lt;=14,"Bald fällig","Geplant")))</f>
        <v/>
      </c>
      <c r="N57" s="45" t="str">
        <f aca="true">IF($J57="","",$J57-TODAY())</f>
        <v/>
      </c>
      <c r="O57" s="46"/>
      <c r="P57" s="35"/>
    </row>
    <row r="58" customFormat="false" ht="15" hidden="false" customHeight="false" outlineLevel="0" collapsed="false">
      <c r="A58" s="34" t="n">
        <v>55</v>
      </c>
      <c r="B58" s="33"/>
      <c r="C58" s="34"/>
      <c r="D58" s="33"/>
      <c r="E58" s="33"/>
      <c r="F58" s="34"/>
      <c r="G58" s="34"/>
      <c r="H58" s="34" t="str">
        <f aca="false">IFERROR(INDEX(Auswahllisten!$D$4:$D$9,MATCH(G58,Auswahllisten!$C$4:$C$9,0)),"")</f>
        <v/>
      </c>
      <c r="I58" s="41"/>
      <c r="J58" s="41" t="str">
        <f aca="false">IF(OR($I58="",$H58=""),"",$I58+$H58)</f>
        <v/>
      </c>
      <c r="K58" s="34"/>
      <c r="L58" s="34"/>
      <c r="M58" s="34" t="str">
        <f aca="true">IF($J58="","",IF($J58&lt;TODAY(),"Überfällig",IF($J58-TODAY()&lt;=14,"Bald fällig","Geplant")))</f>
        <v/>
      </c>
      <c r="N58" s="42" t="str">
        <f aca="true">IF($J58="","",$J58-TODAY())</f>
        <v/>
      </c>
      <c r="O58" s="43"/>
      <c r="P58" s="33"/>
    </row>
    <row r="59" customFormat="false" ht="15" hidden="false" customHeight="false" outlineLevel="0" collapsed="false">
      <c r="A59" s="36" t="n">
        <v>56</v>
      </c>
      <c r="B59" s="35"/>
      <c r="C59" s="36"/>
      <c r="D59" s="35"/>
      <c r="E59" s="35"/>
      <c r="F59" s="36"/>
      <c r="G59" s="36"/>
      <c r="H59" s="36" t="str">
        <f aca="false">IFERROR(INDEX(Auswahllisten!$D$4:$D$9,MATCH(G59,Auswahllisten!$C$4:$C$9,0)),"")</f>
        <v/>
      </c>
      <c r="I59" s="44"/>
      <c r="J59" s="44" t="str">
        <f aca="false">IF(OR($I59="",$H59=""),"",$I59+$H59)</f>
        <v/>
      </c>
      <c r="K59" s="36"/>
      <c r="L59" s="36"/>
      <c r="M59" s="36" t="str">
        <f aca="true">IF($J59="","",IF($J59&lt;TODAY(),"Überfällig",IF($J59-TODAY()&lt;=14,"Bald fällig","Geplant")))</f>
        <v/>
      </c>
      <c r="N59" s="45" t="str">
        <f aca="true">IF($J59="","",$J59-TODAY())</f>
        <v/>
      </c>
      <c r="O59" s="46"/>
      <c r="P59" s="35"/>
    </row>
    <row r="60" customFormat="false" ht="15" hidden="false" customHeight="false" outlineLevel="0" collapsed="false">
      <c r="A60" s="34" t="n">
        <v>57</v>
      </c>
      <c r="B60" s="33"/>
      <c r="C60" s="34"/>
      <c r="D60" s="33"/>
      <c r="E60" s="33"/>
      <c r="F60" s="34"/>
      <c r="G60" s="34"/>
      <c r="H60" s="34" t="str">
        <f aca="false">IFERROR(INDEX(Auswahllisten!$D$4:$D$9,MATCH(G60,Auswahllisten!$C$4:$C$9,0)),"")</f>
        <v/>
      </c>
      <c r="I60" s="41"/>
      <c r="J60" s="41" t="str">
        <f aca="false">IF(OR($I60="",$H60=""),"",$I60+$H60)</f>
        <v/>
      </c>
      <c r="K60" s="34"/>
      <c r="L60" s="34"/>
      <c r="M60" s="34" t="str">
        <f aca="true">IF($J60="","",IF($J60&lt;TODAY(),"Überfällig",IF($J60-TODAY()&lt;=14,"Bald fällig","Geplant")))</f>
        <v/>
      </c>
      <c r="N60" s="42" t="str">
        <f aca="true">IF($J60="","",$J60-TODAY())</f>
        <v/>
      </c>
      <c r="O60" s="43"/>
      <c r="P60" s="33"/>
    </row>
    <row r="61" customFormat="false" ht="15" hidden="false" customHeight="false" outlineLevel="0" collapsed="false">
      <c r="A61" s="47" t="s">
        <v>123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8" t="n">
        <f aca="false">SUM(O4:O60)</f>
        <v>2560</v>
      </c>
      <c r="P61" s="49"/>
    </row>
  </sheetData>
  <autoFilter ref="A3:P60"/>
  <mergeCells count="4">
    <mergeCell ref="A1:P1"/>
    <mergeCell ref="A2:L2"/>
    <mergeCell ref="M2:P2"/>
    <mergeCell ref="A61:N61"/>
  </mergeCells>
  <conditionalFormatting sqref="M4:M60">
    <cfRule type="cellIs" priority="2" operator="equal" aboveAverage="0" equalAverage="0" bottom="0" percent="0" rank="0" text="" dxfId="8">
      <formula>"Überfällig"</formula>
    </cfRule>
    <cfRule type="cellIs" priority="3" operator="equal" aboveAverage="0" equalAverage="0" bottom="0" percent="0" rank="0" text="" dxfId="9">
      <formula>"Bald fällig"</formula>
    </cfRule>
    <cfRule type="cellIs" priority="4" operator="equal" aboveAverage="0" equalAverage="0" bottom="0" percent="0" rank="0" text="" dxfId="10">
      <formula>"Geplant"</formula>
    </cfRule>
  </conditionalFormatting>
  <conditionalFormatting sqref="J4:J60">
    <cfRule type="expression" priority="5" aboveAverage="0" equalAverage="0" bottom="0" percent="0" rank="0" text="" dxfId="11">
      <formula>AND($J4&lt;&gt;"",$J4&lt;TODAY())</formula>
    </cfRule>
  </conditionalFormatting>
  <conditionalFormatting sqref="N4:N60">
    <cfRule type="cellIs" priority="6" operator="lessThan" aboveAverage="0" equalAverage="0" bottom="0" percent="0" rank="0" text="" dxfId="12">
      <formula>0</formula>
    </cfRule>
  </conditionalFormatting>
  <conditionalFormatting sqref="L4:L60">
    <cfRule type="cellIs" priority="7" operator="equal" aboveAverage="0" equalAverage="0" bottom="0" percent="0" rank="0" text="" dxfId="12">
      <formula>"Hoch"</formula>
    </cfRule>
  </conditionalFormatting>
  <dataValidations count="5">
    <dataValidation allowBlank="true" error="Bitte einen Wert aus der Liste wählen." errorStyle="stop" errorTitle="Ungültige Eingabe" operator="between" prompt="Aus der Dropdown-Liste auswählen" showDropDown="false" showErrorMessage="true" showInputMessage="false" sqref="D4:D60" type="list">
      <formula1>Auswahllisten!$J$4:$J$11</formula1>
      <formula2>0</formula2>
    </dataValidation>
    <dataValidation allowBlank="true" error="Bitte einen Wert aus der Liste wählen." errorStyle="stop" errorTitle="Ungültige Eingabe" operator="between" prompt="Aus der Dropdown-Liste auswählen" showDropDown="false" showErrorMessage="true" showInputMessage="false" sqref="F4:F60" type="list">
      <formula1>Auswahllisten!$A$4:$A$7</formula1>
      <formula2>0</formula2>
    </dataValidation>
    <dataValidation allowBlank="true" error="Bitte einen Wert aus der Liste wählen." errorStyle="stop" errorTitle="Ungültige Eingabe" operator="between" prompt="Aus der Dropdown-Liste auswählen" showDropDown="false" showErrorMessage="true" showInputMessage="false" sqref="G4:G60" type="list">
      <formula1>Auswahllisten!$C$4:$C$9</formula1>
      <formula2>0</formula2>
    </dataValidation>
    <dataValidation allowBlank="true" error="Bitte einen Wert aus der Liste wählen." errorStyle="stop" errorTitle="Ungültige Eingabe" operator="between" prompt="Aus der Dropdown-Liste auswählen" showDropDown="false" showErrorMessage="true" showInputMessage="false" sqref="K4:K60" type="list">
      <formula1>Auswahllisten!$F$4:$F$9</formula1>
      <formula2>0</formula2>
    </dataValidation>
    <dataValidation allowBlank="true" error="Bitte einen Wert aus der Liste wählen." errorStyle="stop" errorTitle="Ungültige Eingabe" operator="between" prompt="Aus der Dropdown-Liste auswählen" showDropDown="false" showErrorMessage="true" showInputMessage="false" sqref="L4:L60" type="list">
      <formula1>Auswahllisten!$H$4:$H$6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2026-07-20T17:19:34Z</dcterms:created>
  <dc:creator>openpyxl</dc:creator>
  <dc:description/>
  <dc:language>en-US</dc:language>
  <cp:lastModifiedBy/>
  <dcterms:modified xsi:type="dcterms:W3CDTF">2026-07-20T17:19:35Z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