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Übersicht" sheetId="1" state="visible" r:id="rId3"/>
    <sheet name="Tilgungsplan" sheetId="2" state="visible" r:id="rId4"/>
  </sheets>
  <definedNames>
    <definedName function="false" hidden="false" localSheetId="1" name="_xlnm.Print_Titles" vbProcedure="false">Tilgungsplan!$1:$3</definedName>
    <definedName function="false" hidden="false" localSheetId="0" name="_xlnm.Print_Area" vbProcedure="false">Übersicht!$B$1:$K$44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<sst xmlns="http://schemas.openxmlformats.org/spreadsheetml/2006/main" count="48" uniqueCount="46">
  <si>
    <t xml:space="preserve">ANNUITÄTENDARLEHEN</t>
  </si>
  <si>
    <t xml:space="preserve">Kreditrechner &amp; Tilgungsplan  ·  Vorlage  ·  Stand 2026</t>
  </si>
  <si>
    <t xml:space="preserve">EINGABEPARAMETER</t>
  </si>
  <si>
    <t xml:space="preserve">VERTRAGSDATEN</t>
  </si>
  <si>
    <t xml:space="preserve">MONATLICHE RATE</t>
  </si>
  <si>
    <t xml:space="preserve">JÄHRLICHE ANNUITÄT</t>
  </si>
  <si>
    <t xml:space="preserve">Darlehensbetrag</t>
  </si>
  <si>
    <t xml:space="preserve">Auszahlungsdatum</t>
  </si>
  <si>
    <t xml:space="preserve">Sollzinssatz p.a.</t>
  </si>
  <si>
    <t xml:space="preserve">Erste Ratenzahlung</t>
  </si>
  <si>
    <t xml:space="preserve">Anfänglicher Tilgungssatz</t>
  </si>
  <si>
    <t xml:space="preserve">Jährliche Sondertilgung</t>
  </si>
  <si>
    <t xml:space="preserve">RESTSCHULD NACH ZINSBINDUNG</t>
  </si>
  <si>
    <t xml:space="preserve">GESAMTZINSEN ZINSBINDUNG</t>
  </si>
  <si>
    <t xml:space="preserve">Zinsbindung (Jahre)</t>
  </si>
  <si>
    <t xml:space="preserve">Sondertilgung ab Jahr</t>
  </si>
  <si>
    <t xml:space="preserve">Zahlungsweise (pro Jahr)</t>
  </si>
  <si>
    <t xml:space="preserve">Referenzjahr</t>
  </si>
  <si>
    <t xml:space="preserve">Gelb hinterlegte Zellen enthalten Eingabewerte. Alle weiteren Werte werden automatisch berechnet.</t>
  </si>
  <si>
    <t xml:space="preserve">ZUSAMMENFASSUNG ÜBER GESAMTE LAUFZEIT</t>
  </si>
  <si>
    <t xml:space="preserve">Kennzahl</t>
  </si>
  <si>
    <t xml:space="preserve">Wert</t>
  </si>
  <si>
    <t xml:space="preserve">Gesamtzinsen über Laufzeit</t>
  </si>
  <si>
    <t xml:space="preserve">Effektive Laufzeit (Monate)</t>
  </si>
  <si>
    <t xml:space="preserve">Gesamtrückzahlung (Tilgung + Zinsen)</t>
  </si>
  <si>
    <t xml:space="preserve">Effektive Laufzeit (Jahre)</t>
  </si>
  <si>
    <t xml:space="preserve">Summe Sondertilgungen</t>
  </si>
  <si>
    <t xml:space="preserve">Anzahl Sondertilgungen</t>
  </si>
  <si>
    <t xml:space="preserve">Kostenquote (Zinsen / Darlehen)</t>
  </si>
  <si>
    <t xml:space="preserve">Ø Zins pro laufendem Monat</t>
  </si>
  <si>
    <t xml:space="preserve">Formeln (Annuität): monatliche Rate = Darlehen × (Sollzins + Tilgungssatz) / 12. Zins pro Monat = Restschuld × Sollzins / 12. Tilgung = Rate − Zins. Details siehe Blatt „Tilgungsplan".</t>
  </si>
  <si>
    <t xml:space="preserve">ENTWICKLUNG DER RESTSCHULD</t>
  </si>
  <si>
    <t xml:space="preserve">Vorlage – Alle Werte sind Beispieldaten und dienen ausschließlich der Illustration.</t>
  </si>
  <si>
    <t xml:space="preserve">TILGUNGSPLAN – Monatliche Aufstellung</t>
  </si>
  <si>
    <t xml:space="preserve">Nr.</t>
  </si>
  <si>
    <t xml:space="preserve">Jahr</t>
  </si>
  <si>
    <t xml:space="preserve">Datum</t>
  </si>
  <si>
    <t xml:space="preserve">Restschuld Anfang</t>
  </si>
  <si>
    <t xml:space="preserve">Rate</t>
  </si>
  <si>
    <t xml:space="preserve">Zins</t>
  </si>
  <si>
    <t xml:space="preserve">Tilgung</t>
  </si>
  <si>
    <t xml:space="preserve">Sondertilgung</t>
  </si>
  <si>
    <t xml:space="preserve">Restschuld Ende</t>
  </si>
  <si>
    <t xml:space="preserve">Kum. Zinsen</t>
  </si>
  <si>
    <t xml:space="preserve">Kum. Tilgung</t>
  </si>
  <si>
    <t xml:space="preserve">SUMMEN GESAMT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</si>
</sst>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&quot; €&quot;"/>
    <numFmt numFmtId="166" formatCode="dd\.mm\.yyyy"/>
    <numFmt numFmtId="167" formatCode="0.00%"/>
    <numFmt numFmtId="168" formatCode="#,##0"/>
    <numFmt numFmtId="169" formatCode="0.0"/>
    <numFmt numFmtId="170" formatCode="mmm\ yyyy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FFFFFF"/>
      <name val="Calibri"/>
      <family val="0"/>
      <charset val="1"/>
    </font>
    <font>
      <i val="true"/>
      <sz val="10"/>
      <color rgb="FFFFFFFF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sz val="9"/>
      <color rgb="FF13315C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10"/>
      <color rgb="FF0B2545"/>
      <name val="Calibri"/>
      <family val="0"/>
      <charset val="1"/>
    </font>
    <font>
      <b val="true"/>
      <sz val="16"/>
      <color rgb="FF0B2545"/>
      <name val="Calibri"/>
      <family val="0"/>
      <charset val="1"/>
    </font>
    <font>
      <i val="true"/>
      <sz val="8"/>
      <color rgb="FF13315C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A1A1A"/>
      <name val="Calibri"/>
      <family val="0"/>
      <charset val="1"/>
    </font>
    <font>
      <i val="true"/>
      <sz val="8"/>
      <color rgb="FF8DA9C4"/>
      <name val="Calibri"/>
      <family val="0"/>
      <charset val="1"/>
    </font>
    <font>
      <sz val="10"/>
      <color rgb="FF000000"/>
      <name val="Calibri"/>
      <family val="2"/>
    </font>
    <font>
      <b val="true"/>
      <sz val="16"/>
      <color rgb="FFFFFFFF"/>
      <name val="Calibri"/>
      <family val="0"/>
      <charset val="1"/>
    </font>
    <font>
      <sz val="9"/>
      <color rgb="FF1A1A1A"/>
      <name val="Calibri"/>
      <family val="0"/>
      <charset val="1"/>
    </font>
    <font>
      <b val="true"/>
      <sz val="9"/>
      <color rgb="FF0B2545"/>
      <name val="Calibri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0B2545"/>
        <bgColor rgb="FF13315C"/>
      </patternFill>
    </fill>
    <fill>
      <patternFill patternType="solid">
        <fgColor rgb="FF13315C"/>
        <bgColor rgb="FF0B2545"/>
      </patternFill>
    </fill>
    <fill>
      <patternFill patternType="solid">
        <fgColor rgb="FFB0785A"/>
        <bgColor rgb="FF878787"/>
      </patternFill>
    </fill>
    <fill>
      <patternFill patternType="solid">
        <fgColor rgb="FFE8D5C4"/>
        <bgColor rgb="FFD9D9D9"/>
      </patternFill>
    </fill>
    <fill>
      <patternFill patternType="solid">
        <fgColor rgb="FFF5F1EA"/>
        <bgColor rgb="FFEDEEF0"/>
      </patternFill>
    </fill>
    <fill>
      <patternFill patternType="solid">
        <fgColor rgb="FFFFF3C4"/>
        <bgColor rgb="FFF5F1EA"/>
      </patternFill>
    </fill>
    <fill>
      <patternFill patternType="solid">
        <fgColor rgb="FFFFFFFF"/>
        <bgColor rgb="FFF5F1EA"/>
      </patternFill>
    </fill>
    <fill>
      <patternFill patternType="solid">
        <fgColor rgb="FFEDEEF0"/>
        <bgColor rgb="FFF5F1EA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>
        <color rgb="FFE8D5C4"/>
      </left>
      <right/>
      <top style="medium">
        <color rgb="FFB0785A"/>
      </top>
      <bottom style="thin">
        <color rgb="FFB0785A"/>
      </bottom>
      <diagonal/>
    </border>
    <border diagonalUp="false" diagonalDown="false">
      <left style="thin">
        <color rgb="FF8DA9C4"/>
      </left>
      <right style="thin">
        <color rgb="FF8DA9C4"/>
      </right>
      <top style="thin">
        <color rgb="FF8DA9C4"/>
      </top>
      <bottom style="thin">
        <color rgb="FF8DA9C4"/>
      </bottom>
      <diagonal/>
    </border>
    <border diagonalUp="false" diagonalDown="false">
      <left style="medium">
        <color rgb="FFB0785A"/>
      </left>
      <right style="thin">
        <color rgb="FF8DA9C4"/>
      </right>
      <top style="thin">
        <color rgb="FF8DA9C4"/>
      </top>
      <bottom style="thin">
        <color rgb="FF8DA9C4"/>
      </bottom>
      <diagonal/>
    </border>
    <border diagonalUp="false" diagonalDown="false">
      <left style="thin">
        <color rgb="FFE8D5C4"/>
      </left>
      <right/>
      <top style="thin">
        <color rgb="FFB0785A"/>
      </top>
      <bottom/>
      <diagonal/>
    </border>
    <border diagonalUp="false" diagonalDown="false">
      <left style="thin">
        <color rgb="FF8DA9C4"/>
      </left>
      <right/>
      <top style="thin">
        <color rgb="FF8DA9C4"/>
      </top>
      <bottom style="thin">
        <color rgb="FF8DA9C4"/>
      </bottom>
      <diagonal/>
    </border>
    <border diagonalUp="false" diagonalDown="false">
      <left style="thin">
        <color rgb="FF8DA9C4"/>
      </left>
      <right style="thin">
        <color rgb="FF8DA9C4"/>
      </right>
      <top style="thin">
        <color rgb="FF8DA9C4"/>
      </top>
      <bottom style="medium">
        <color rgb="FFB0785A"/>
      </bottom>
      <diagonal/>
    </border>
    <border diagonalUp="false" diagonalDown="false">
      <left style="thin">
        <color rgb="FFD6D9DE"/>
      </left>
      <right/>
      <top/>
      <bottom style="thin">
        <color rgb="FFEDEEF0"/>
      </bottom>
      <diagonal/>
    </border>
    <border diagonalUp="false" diagonalDown="false">
      <left/>
      <right/>
      <top/>
      <bottom style="thin">
        <color rgb="FFEDEEF0"/>
      </bottom>
      <diagonal/>
    </border>
    <border diagonalUp="false" diagonalDown="false">
      <left/>
      <right style="thin">
        <color rgb="FFD6D9DE"/>
      </right>
      <top/>
      <bottom style="thin">
        <color rgb="FFEDEEF0"/>
      </bottom>
      <diagonal/>
    </border>
    <border diagonalUp="false" diagonalDown="false">
      <left style="thin">
        <color rgb="FFD6D9DE"/>
      </left>
      <right/>
      <top/>
      <bottom style="medium">
        <color rgb="FFB0785A"/>
      </bottom>
      <diagonal/>
    </border>
    <border diagonalUp="false" diagonalDown="false">
      <left/>
      <right/>
      <top/>
      <bottom style="medium">
        <color rgb="FFB0785A"/>
      </bottom>
      <diagonal/>
    </border>
    <border diagonalUp="false" diagonalDown="false">
      <left/>
      <right style="thin">
        <color rgb="FFD6D9DE"/>
      </right>
      <top/>
      <bottom style="medium">
        <color rgb="FFB0785A"/>
      </bottom>
      <diagonal/>
    </border>
    <border diagonalUp="false" diagonalDown="false">
      <left style="thin">
        <color rgb="FF8DA9C4"/>
      </left>
      <right/>
      <top style="medium">
        <color rgb="FFB0785A"/>
      </top>
      <bottom style="medium">
        <color rgb="FFB0785A"/>
      </bottom>
      <diagonal/>
    </border>
    <border diagonalUp="false" diagonalDown="false">
      <left style="thin">
        <color rgb="FF8DA9C4"/>
      </left>
      <right style="thin">
        <color rgb="FF8DA9C4"/>
      </right>
      <top style="medium">
        <color rgb="FFB0785A"/>
      </top>
      <bottom style="medium">
        <color rgb="FFB0785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9" fillId="7" borderId="3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6" fontId="9" fillId="7" borderId="3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5" fontId="10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7" borderId="3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6" fontId="9" fillId="8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8" fontId="9" fillId="7" borderId="3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2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2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6" borderId="5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3" fillId="6" borderId="5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8" fontId="13" fillId="6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8" fillId="8" borderId="5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3" fillId="8" borderId="5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9" fontId="13" fillId="8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7" fontId="13" fillId="8" borderId="5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5" fontId="13" fillId="8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12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7" fillId="8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7" fillId="8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7" fillId="8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8" borderId="8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5" fontId="17" fillId="8" borderId="9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8" fontId="17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7" fillId="9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7" fillId="9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9" borderId="8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5" fontId="17" fillId="9" borderId="9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8" fontId="17" fillId="9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7" fillId="9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7" fillId="9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9" borderId="1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5" fontId="18" fillId="5" borderId="1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5" fontId="17" fillId="9" borderId="1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6" fillId="2" borderId="1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2" fillId="2" borderId="14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0" fillId="2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0785A"/>
      <rgbColor rgb="FF800080"/>
      <rgbColor rgb="FF008080"/>
      <rgbColor rgb="FFD9D9D9"/>
      <rgbColor rgb="FF878787"/>
      <rgbColor rgb="FF9999FF"/>
      <rgbColor rgb="FF993366"/>
      <rgbColor rgb="FFFFF3C4"/>
      <rgbColor rgb="FFEDEEF0"/>
      <rgbColor rgb="FF660066"/>
      <rgbColor rgb="FFFF8080"/>
      <rgbColor rgb="FF0066CC"/>
      <rgbColor rgb="FFD6D9D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1EA"/>
      <rgbColor rgb="FFCCFFCC"/>
      <rgbColor rgb="FFFFFF99"/>
      <rgbColor rgb="FF99CCFF"/>
      <rgbColor rgb="FFFF99CC"/>
      <rgbColor rgb="FFCC99FF"/>
      <rgbColor rgb="FFE8D5C4"/>
      <rgbColor rgb="FF3366FF"/>
      <rgbColor rgb="FF33CCCC"/>
      <rgbColor rgb="FF99CC00"/>
      <rgbColor rgb="FFFFCC00"/>
      <rgbColor rgb="FFFF9900"/>
      <rgbColor rgb="FFFF6600"/>
      <rgbColor rgb="FF666699"/>
      <rgbColor rgb="FF8DA9C4"/>
      <rgbColor rgb="FF13315C"/>
      <rgbColor rgb="FF339966"/>
      <rgbColor rgb="FF0B2545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Tilgungsplan!J3</c:f>
              <c:strCache>
                <c:ptCount val="1"/>
                <c:pt idx="0">
                  <c:v>Restschuld Ende</c:v>
                </c:pt>
              </c:strCache>
            </c:strRef>
          </c:tx>
          <c:spPr>
            <a:solidFill>
              <a:srgbClr val="0b2545"/>
            </a:solidFill>
            <a:ln w="21960">
              <a:solidFill>
                <a:srgbClr val="0b2545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Tilgungsplan!$D$4:$D$363</c:f>
              <c:strCache>
                <c:ptCount val="360"/>
                <c:pt idx="0">
                  <c:v>Apr 2026</c:v>
                </c:pt>
                <c:pt idx="1">
                  <c:v>May 2026</c:v>
                </c:pt>
                <c:pt idx="2">
                  <c:v>Jun 2026</c:v>
                </c:pt>
                <c:pt idx="3">
                  <c:v>Jul 2026</c:v>
                </c:pt>
                <c:pt idx="4">
                  <c:v>Aug 2026</c:v>
                </c:pt>
                <c:pt idx="5">
                  <c:v>Sep 2026</c:v>
                </c:pt>
                <c:pt idx="6">
                  <c:v>Oct 2026</c:v>
                </c:pt>
                <c:pt idx="7">
                  <c:v>Nov 2026</c:v>
                </c:pt>
                <c:pt idx="8">
                  <c:v>Dec 2026</c:v>
                </c:pt>
                <c:pt idx="9">
                  <c:v>Jan 2027</c:v>
                </c:pt>
                <c:pt idx="10">
                  <c:v>Feb 2027</c:v>
                </c:pt>
                <c:pt idx="11">
                  <c:v>Mar 2027</c:v>
                </c:pt>
                <c:pt idx="12">
                  <c:v>Apr 2027</c:v>
                </c:pt>
                <c:pt idx="13">
                  <c:v>May 2027</c:v>
                </c:pt>
                <c:pt idx="14">
                  <c:v>Jun 2027</c:v>
                </c:pt>
                <c:pt idx="15">
                  <c:v>Jul 2027</c:v>
                </c:pt>
                <c:pt idx="16">
                  <c:v>Aug 2027</c:v>
                </c:pt>
                <c:pt idx="17">
                  <c:v>Sep 2027</c:v>
                </c:pt>
                <c:pt idx="18">
                  <c:v>Oct 2027</c:v>
                </c:pt>
                <c:pt idx="19">
                  <c:v>Nov 2027</c:v>
                </c:pt>
                <c:pt idx="20">
                  <c:v>Dec 2027</c:v>
                </c:pt>
                <c:pt idx="21">
                  <c:v>Jan 2028</c:v>
                </c:pt>
                <c:pt idx="22">
                  <c:v>Feb 2028</c:v>
                </c:pt>
                <c:pt idx="23">
                  <c:v>Mar 2028</c:v>
                </c:pt>
                <c:pt idx="24">
                  <c:v>Apr 2028</c:v>
                </c:pt>
                <c:pt idx="25">
                  <c:v>May 2028</c:v>
                </c:pt>
                <c:pt idx="26">
                  <c:v>Jun 2028</c:v>
                </c:pt>
                <c:pt idx="27">
                  <c:v>Jul 2028</c:v>
                </c:pt>
                <c:pt idx="28">
                  <c:v>Aug 2028</c:v>
                </c:pt>
                <c:pt idx="29">
                  <c:v>Sep 2028</c:v>
                </c:pt>
                <c:pt idx="30">
                  <c:v>Oct 2028</c:v>
                </c:pt>
                <c:pt idx="31">
                  <c:v>Nov 2028</c:v>
                </c:pt>
                <c:pt idx="32">
                  <c:v>Dec 2028</c:v>
                </c:pt>
                <c:pt idx="33">
                  <c:v>Jan 2029</c:v>
                </c:pt>
                <c:pt idx="34">
                  <c:v>Feb 2029</c:v>
                </c:pt>
                <c:pt idx="35">
                  <c:v>Mar 2029</c:v>
                </c:pt>
                <c:pt idx="36">
                  <c:v>Apr 2029</c:v>
                </c:pt>
                <c:pt idx="37">
                  <c:v>May 2029</c:v>
                </c:pt>
                <c:pt idx="38">
                  <c:v>Jun 2029</c:v>
                </c:pt>
                <c:pt idx="39">
                  <c:v>Jul 2029</c:v>
                </c:pt>
                <c:pt idx="40">
                  <c:v>Aug 2029</c:v>
                </c:pt>
                <c:pt idx="41">
                  <c:v>Sep 2029</c:v>
                </c:pt>
                <c:pt idx="42">
                  <c:v>Oct 2029</c:v>
                </c:pt>
                <c:pt idx="43">
                  <c:v>Nov 2029</c:v>
                </c:pt>
                <c:pt idx="44">
                  <c:v>Dec 2029</c:v>
                </c:pt>
                <c:pt idx="45">
                  <c:v>Jan 2030</c:v>
                </c:pt>
                <c:pt idx="46">
                  <c:v>Feb 2030</c:v>
                </c:pt>
                <c:pt idx="47">
                  <c:v>Mar 2030</c:v>
                </c:pt>
                <c:pt idx="48">
                  <c:v>Apr 2030</c:v>
                </c:pt>
                <c:pt idx="49">
                  <c:v>May 2030</c:v>
                </c:pt>
                <c:pt idx="50">
                  <c:v>Jun 2030</c:v>
                </c:pt>
                <c:pt idx="51">
                  <c:v>Jul 2030</c:v>
                </c:pt>
                <c:pt idx="52">
                  <c:v>Aug 2030</c:v>
                </c:pt>
                <c:pt idx="53">
                  <c:v>Sep 2030</c:v>
                </c:pt>
                <c:pt idx="54">
                  <c:v>Oct 2030</c:v>
                </c:pt>
                <c:pt idx="55">
                  <c:v>Nov 2030</c:v>
                </c:pt>
                <c:pt idx="56">
                  <c:v>Dec 2030</c:v>
                </c:pt>
                <c:pt idx="57">
                  <c:v>Jan 2031</c:v>
                </c:pt>
                <c:pt idx="58">
                  <c:v>Feb 2031</c:v>
                </c:pt>
                <c:pt idx="59">
                  <c:v>Mar 2031</c:v>
                </c:pt>
                <c:pt idx="60">
                  <c:v>Apr 2031</c:v>
                </c:pt>
                <c:pt idx="61">
                  <c:v>May 2031</c:v>
                </c:pt>
                <c:pt idx="62">
                  <c:v>Jun 2031</c:v>
                </c:pt>
                <c:pt idx="63">
                  <c:v>Jul 2031</c:v>
                </c:pt>
                <c:pt idx="64">
                  <c:v>Aug 2031</c:v>
                </c:pt>
                <c:pt idx="65">
                  <c:v>Sep 2031</c:v>
                </c:pt>
                <c:pt idx="66">
                  <c:v>Oct 2031</c:v>
                </c:pt>
                <c:pt idx="67">
                  <c:v>Nov 2031</c:v>
                </c:pt>
                <c:pt idx="68">
                  <c:v>Dec 2031</c:v>
                </c:pt>
                <c:pt idx="69">
                  <c:v>Jan 2032</c:v>
                </c:pt>
                <c:pt idx="70">
                  <c:v>Feb 2032</c:v>
                </c:pt>
                <c:pt idx="71">
                  <c:v>Mar 2032</c:v>
                </c:pt>
                <c:pt idx="72">
                  <c:v>Apr 2032</c:v>
                </c:pt>
                <c:pt idx="73">
                  <c:v>May 2032</c:v>
                </c:pt>
                <c:pt idx="74">
                  <c:v>Jun 2032</c:v>
                </c:pt>
                <c:pt idx="75">
                  <c:v>Jul 2032</c:v>
                </c:pt>
                <c:pt idx="76">
                  <c:v>Aug 2032</c:v>
                </c:pt>
                <c:pt idx="77">
                  <c:v>Sep 2032</c:v>
                </c:pt>
                <c:pt idx="78">
                  <c:v>Oct 2032</c:v>
                </c:pt>
                <c:pt idx="79">
                  <c:v>Nov 2032</c:v>
                </c:pt>
                <c:pt idx="80">
                  <c:v>Dec 2032</c:v>
                </c:pt>
                <c:pt idx="81">
                  <c:v>Jan 2033</c:v>
                </c:pt>
                <c:pt idx="82">
                  <c:v>Feb 2033</c:v>
                </c:pt>
                <c:pt idx="83">
                  <c:v>Mar 2033</c:v>
                </c:pt>
                <c:pt idx="84">
                  <c:v>Apr 2033</c:v>
                </c:pt>
                <c:pt idx="85">
                  <c:v>May 2033</c:v>
                </c:pt>
                <c:pt idx="86">
                  <c:v>Jun 2033</c:v>
                </c:pt>
                <c:pt idx="87">
                  <c:v>Jul 2033</c:v>
                </c:pt>
                <c:pt idx="88">
                  <c:v>Aug 2033</c:v>
                </c:pt>
                <c:pt idx="89">
                  <c:v>Sep 2033</c:v>
                </c:pt>
                <c:pt idx="90">
                  <c:v>Oct 2033</c:v>
                </c:pt>
                <c:pt idx="91">
                  <c:v>Nov 2033</c:v>
                </c:pt>
                <c:pt idx="92">
                  <c:v>Dec 2033</c:v>
                </c:pt>
                <c:pt idx="93">
                  <c:v>Jan 2034</c:v>
                </c:pt>
                <c:pt idx="94">
                  <c:v>Feb 2034</c:v>
                </c:pt>
                <c:pt idx="95">
                  <c:v>Mar 2034</c:v>
                </c:pt>
                <c:pt idx="96">
                  <c:v>Apr 2034</c:v>
                </c:pt>
                <c:pt idx="97">
                  <c:v>May 2034</c:v>
                </c:pt>
                <c:pt idx="98">
                  <c:v>Jun 2034</c:v>
                </c:pt>
                <c:pt idx="99">
                  <c:v>Jul 2034</c:v>
                </c:pt>
                <c:pt idx="100">
                  <c:v>Aug 2034</c:v>
                </c:pt>
                <c:pt idx="101">
                  <c:v>Sep 2034</c:v>
                </c:pt>
                <c:pt idx="102">
                  <c:v>Oct 2034</c:v>
                </c:pt>
                <c:pt idx="103">
                  <c:v>Nov 2034</c:v>
                </c:pt>
                <c:pt idx="104">
                  <c:v>Dec 2034</c:v>
                </c:pt>
                <c:pt idx="105">
                  <c:v>Jan 2035</c:v>
                </c:pt>
                <c:pt idx="106">
                  <c:v>Feb 2035</c:v>
                </c:pt>
                <c:pt idx="107">
                  <c:v>Mar 2035</c:v>
                </c:pt>
                <c:pt idx="108">
                  <c:v>Apr 2035</c:v>
                </c:pt>
                <c:pt idx="109">
                  <c:v>May 2035</c:v>
                </c:pt>
                <c:pt idx="110">
                  <c:v>Jun 2035</c:v>
                </c:pt>
                <c:pt idx="111">
                  <c:v>Jul 2035</c:v>
                </c:pt>
                <c:pt idx="112">
                  <c:v>Aug 2035</c:v>
                </c:pt>
                <c:pt idx="113">
                  <c:v>Sep 2035</c:v>
                </c:pt>
                <c:pt idx="114">
                  <c:v>Oct 2035</c:v>
                </c:pt>
                <c:pt idx="115">
                  <c:v>Nov 2035</c:v>
                </c:pt>
                <c:pt idx="116">
                  <c:v>Dec 2035</c:v>
                </c:pt>
                <c:pt idx="117">
                  <c:v>Jan 2036</c:v>
                </c:pt>
                <c:pt idx="118">
                  <c:v>Feb 2036</c:v>
                </c:pt>
                <c:pt idx="119">
                  <c:v>Mar 2036</c:v>
                </c:pt>
                <c:pt idx="120">
                  <c:v>Apr 2036</c:v>
                </c:pt>
                <c:pt idx="121">
                  <c:v>May 2036</c:v>
                </c:pt>
                <c:pt idx="122">
                  <c:v>Jun 2036</c:v>
                </c:pt>
                <c:pt idx="123">
                  <c:v>Jul 2036</c:v>
                </c:pt>
                <c:pt idx="124">
                  <c:v>Aug 2036</c:v>
                </c:pt>
                <c:pt idx="125">
                  <c:v>Sep 2036</c:v>
                </c:pt>
                <c:pt idx="126">
                  <c:v>Oct 2036</c:v>
                </c:pt>
                <c:pt idx="127">
                  <c:v>Nov 2036</c:v>
                </c:pt>
                <c:pt idx="128">
                  <c:v>Dec 2036</c:v>
                </c:pt>
                <c:pt idx="129">
                  <c:v>Jan 2037</c:v>
                </c:pt>
                <c:pt idx="130">
                  <c:v>Feb 2037</c:v>
                </c:pt>
                <c:pt idx="131">
                  <c:v>Mar 2037</c:v>
                </c:pt>
                <c:pt idx="132">
                  <c:v>Apr 2037</c:v>
                </c:pt>
                <c:pt idx="133">
                  <c:v>May 2037</c:v>
                </c:pt>
                <c:pt idx="134">
                  <c:v>Jun 2037</c:v>
                </c:pt>
                <c:pt idx="135">
                  <c:v>Jul 2037</c:v>
                </c:pt>
                <c:pt idx="136">
                  <c:v>Aug 2037</c:v>
                </c:pt>
                <c:pt idx="137">
                  <c:v>Sep 2037</c:v>
                </c:pt>
                <c:pt idx="138">
                  <c:v>Oct 2037</c:v>
                </c:pt>
                <c:pt idx="139">
                  <c:v>Nov 2037</c:v>
                </c:pt>
                <c:pt idx="140">
                  <c:v>Dec 2037</c:v>
                </c:pt>
                <c:pt idx="141">
                  <c:v>Jan 2038</c:v>
                </c:pt>
                <c:pt idx="142">
                  <c:v>Feb 2038</c:v>
                </c:pt>
                <c:pt idx="143">
                  <c:v>Mar 2038</c:v>
                </c:pt>
                <c:pt idx="144">
                  <c:v>Apr 2038</c:v>
                </c:pt>
                <c:pt idx="145">
                  <c:v>May 2038</c:v>
                </c:pt>
                <c:pt idx="146">
                  <c:v>Jun 2038</c:v>
                </c:pt>
                <c:pt idx="147">
                  <c:v>Jul 2038</c:v>
                </c:pt>
                <c:pt idx="148">
                  <c:v>Aug 2038</c:v>
                </c:pt>
                <c:pt idx="149">
                  <c:v>Sep 2038</c:v>
                </c:pt>
                <c:pt idx="150">
                  <c:v>Oct 2038</c:v>
                </c:pt>
                <c:pt idx="151">
                  <c:v>Nov 2038</c:v>
                </c:pt>
                <c:pt idx="152">
                  <c:v>Dec 2038</c:v>
                </c:pt>
                <c:pt idx="153">
                  <c:v>Jan 2039</c:v>
                </c:pt>
                <c:pt idx="154">
                  <c:v>Feb 2039</c:v>
                </c:pt>
                <c:pt idx="155">
                  <c:v>Mar 2039</c:v>
                </c:pt>
                <c:pt idx="156">
                  <c:v>Apr 2039</c:v>
                </c:pt>
                <c:pt idx="157">
                  <c:v>May 2039</c:v>
                </c:pt>
                <c:pt idx="158">
                  <c:v>Jun 2039</c:v>
                </c:pt>
                <c:pt idx="159">
                  <c:v>Jul 2039</c:v>
                </c:pt>
                <c:pt idx="160">
                  <c:v>Aug 2039</c:v>
                </c:pt>
                <c:pt idx="161">
                  <c:v>Sep 2039</c:v>
                </c:pt>
                <c:pt idx="162">
                  <c:v>Oct 2039</c:v>
                </c:pt>
                <c:pt idx="163">
                  <c:v>Nov 2039</c:v>
                </c:pt>
                <c:pt idx="164">
                  <c:v>Dec 2039</c:v>
                </c:pt>
                <c:pt idx="165">
                  <c:v>Jan 2040</c:v>
                </c:pt>
                <c:pt idx="166">
                  <c:v>Feb 2040</c:v>
                </c:pt>
                <c:pt idx="167">
                  <c:v>Mar 2040</c:v>
                </c:pt>
                <c:pt idx="168">
                  <c:v>Apr 2040</c:v>
                </c:pt>
                <c:pt idx="169">
                  <c:v>May 2040</c:v>
                </c:pt>
                <c:pt idx="170">
                  <c:v>Jun 2040</c:v>
                </c:pt>
                <c:pt idx="171">
                  <c:v>Jul 2040</c:v>
                </c:pt>
                <c:pt idx="172">
                  <c:v>Aug 2040</c:v>
                </c:pt>
                <c:pt idx="173">
                  <c:v>Sep 2040</c:v>
                </c:pt>
                <c:pt idx="174">
                  <c:v>Oct 2040</c:v>
                </c:pt>
                <c:pt idx="175">
                  <c:v>Nov 2040</c:v>
                </c:pt>
                <c:pt idx="176">
                  <c:v>Dec 2040</c:v>
                </c:pt>
                <c:pt idx="177">
                  <c:v>Jan 2041</c:v>
                </c:pt>
                <c:pt idx="178">
                  <c:v>Feb 2041</c:v>
                </c:pt>
                <c:pt idx="179">
                  <c:v>Mar 2041</c:v>
                </c:pt>
                <c:pt idx="180">
                  <c:v>Apr 2041</c:v>
                </c:pt>
                <c:pt idx="181">
                  <c:v>May 2041</c:v>
                </c:pt>
                <c:pt idx="182">
                  <c:v>Jun 2041</c:v>
                </c:pt>
                <c:pt idx="183">
                  <c:v>Jul 2041</c:v>
                </c:pt>
                <c:pt idx="184">
                  <c:v>Aug 2041</c:v>
                </c:pt>
                <c:pt idx="185">
                  <c:v>Sep 2041</c:v>
                </c:pt>
                <c:pt idx="186">
                  <c:v>Oct 2041</c:v>
                </c:pt>
                <c:pt idx="187">
                  <c:v>Nov 2041</c:v>
                </c:pt>
                <c:pt idx="188">
                  <c:v>Dec 2041</c:v>
                </c:pt>
                <c:pt idx="189">
                  <c:v>Jan 2042</c:v>
                </c:pt>
                <c:pt idx="190">
                  <c:v>Feb 2042</c:v>
                </c:pt>
                <c:pt idx="191">
                  <c:v>Mar 2042</c:v>
                </c:pt>
                <c:pt idx="192">
                  <c:v>Apr 2042</c:v>
                </c:pt>
                <c:pt idx="193">
                  <c:v>May 2042</c:v>
                </c:pt>
                <c:pt idx="194">
                  <c:v>Jun 2042</c:v>
                </c:pt>
                <c:pt idx="195">
                  <c:v>Jul 2042</c:v>
                </c:pt>
                <c:pt idx="196">
                  <c:v>Aug 2042</c:v>
                </c:pt>
                <c:pt idx="197">
                  <c:v>Sep 2042</c:v>
                </c:pt>
                <c:pt idx="198">
                  <c:v>Oct 2042</c:v>
                </c:pt>
                <c:pt idx="199">
                  <c:v>Nov 2042</c:v>
                </c:pt>
                <c:pt idx="200">
                  <c:v>Dec 2042</c:v>
                </c:pt>
                <c:pt idx="201">
                  <c:v>Jan 2043</c:v>
                </c:pt>
                <c:pt idx="202">
                  <c:v>Feb 2043</c:v>
                </c:pt>
                <c:pt idx="203">
                  <c:v>Mar 2043</c:v>
                </c:pt>
                <c:pt idx="204">
                  <c:v>Apr 2043</c:v>
                </c:pt>
                <c:pt idx="205">
                  <c:v>May 2043</c:v>
                </c:pt>
                <c:pt idx="206">
                  <c:v>Jun 2043</c:v>
                </c:pt>
                <c:pt idx="207">
                  <c:v>Jul 2043</c:v>
                </c:pt>
                <c:pt idx="208">
                  <c:v>Aug 2043</c:v>
                </c:pt>
                <c:pt idx="209">
                  <c:v>Sep 2043</c:v>
                </c:pt>
                <c:pt idx="210">
                  <c:v>Oct 2043</c:v>
                </c:pt>
                <c:pt idx="211">
                  <c:v>Nov 2043</c:v>
                </c:pt>
                <c:pt idx="212">
                  <c:v>Dec 2043</c:v>
                </c:pt>
                <c:pt idx="213">
                  <c:v>Jan 2044</c:v>
                </c:pt>
                <c:pt idx="214">
                  <c:v>Feb 2044</c:v>
                </c:pt>
                <c:pt idx="215">
                  <c:v>Mar 2044</c:v>
                </c:pt>
                <c:pt idx="216">
                  <c:v>Apr 2044</c:v>
                </c:pt>
                <c:pt idx="217">
                  <c:v>May 2044</c:v>
                </c:pt>
                <c:pt idx="218">
                  <c:v>Jun 2044</c:v>
                </c:pt>
                <c:pt idx="219">
                  <c:v>Jul 2044</c:v>
                </c:pt>
                <c:pt idx="220">
                  <c:v>Aug 2044</c:v>
                </c:pt>
                <c:pt idx="221">
                  <c:v>Sep 2044</c:v>
                </c:pt>
                <c:pt idx="222">
                  <c:v>Oct 2044</c:v>
                </c:pt>
                <c:pt idx="223">
                  <c:v>Nov 2044</c:v>
                </c:pt>
                <c:pt idx="224">
                  <c:v>Dec 2044</c:v>
                </c:pt>
                <c:pt idx="225">
                  <c:v>Jan 2045</c:v>
                </c:pt>
                <c:pt idx="226">
                  <c:v>Feb 2045</c:v>
                </c:pt>
                <c:pt idx="227">
                  <c:v>Mar 2045</c:v>
                </c:pt>
                <c:pt idx="228">
                  <c:v>Apr 2045</c:v>
                </c:pt>
                <c:pt idx="229">
                  <c:v>May 2045</c:v>
                </c:pt>
                <c:pt idx="230">
                  <c:v>Jun 2045</c:v>
                </c:pt>
                <c:pt idx="231">
                  <c:v>Jul 2045</c:v>
                </c:pt>
                <c:pt idx="232">
                  <c:v>Aug 2045</c:v>
                </c:pt>
                <c:pt idx="233">
                  <c:v>Sep 2045</c:v>
                </c:pt>
                <c:pt idx="234">
                  <c:v>Oct 2045</c:v>
                </c:pt>
                <c:pt idx="235">
                  <c:v>Nov 2045</c:v>
                </c:pt>
                <c:pt idx="236">
                  <c:v>Dec 2045</c:v>
                </c:pt>
                <c:pt idx="237">
                  <c:v>Jan 2046</c:v>
                </c:pt>
                <c:pt idx="238">
                  <c:v>Feb 2046</c:v>
                </c:pt>
                <c:pt idx="239">
                  <c:v>Mar 2046</c:v>
                </c:pt>
                <c:pt idx="240">
                  <c:v>Apr 2046</c:v>
                </c:pt>
                <c:pt idx="241">
                  <c:v>May 2046</c:v>
                </c:pt>
                <c:pt idx="242">
                  <c:v>Jun 2046</c:v>
                </c:pt>
                <c:pt idx="243">
                  <c:v>Jul 2046</c:v>
                </c:pt>
                <c:pt idx="244">
                  <c:v>Aug 2046</c:v>
                </c:pt>
                <c:pt idx="245">
                  <c:v>Sep 2046</c:v>
                </c:pt>
                <c:pt idx="246">
                  <c:v>Oct 2046</c:v>
                </c:pt>
                <c:pt idx="247">
                  <c:v>Nov 2046</c:v>
                </c:pt>
                <c:pt idx="248">
                  <c:v>Dec 2046</c:v>
                </c:pt>
                <c:pt idx="249">
                  <c:v>Jan 2047</c:v>
                </c:pt>
                <c:pt idx="250">
                  <c:v>Feb 2047</c:v>
                </c:pt>
                <c:pt idx="251">
                  <c:v>Mar 2047</c:v>
                </c:pt>
                <c:pt idx="252">
                  <c:v>Apr 2047</c:v>
                </c:pt>
                <c:pt idx="253">
                  <c:v>May 2047</c:v>
                </c:pt>
                <c:pt idx="254">
                  <c:v>Jun 2047</c:v>
                </c:pt>
                <c:pt idx="255">
                  <c:v>Jul 2047</c:v>
                </c:pt>
                <c:pt idx="256">
                  <c:v>Aug 2047</c:v>
                </c:pt>
                <c:pt idx="257">
                  <c:v>Sep 2047</c:v>
                </c:pt>
                <c:pt idx="258">
                  <c:v>Oct 2047</c:v>
                </c:pt>
                <c:pt idx="259">
                  <c:v>Nov 2047</c:v>
                </c:pt>
                <c:pt idx="260">
                  <c:v>Dec 2047</c:v>
                </c:pt>
                <c:pt idx="261">
                  <c:v>Jan 2048</c:v>
                </c:pt>
                <c:pt idx="262">
                  <c:v>Feb 2048</c:v>
                </c:pt>
                <c:pt idx="263">
                  <c:v>Mar 2048</c:v>
                </c:pt>
                <c:pt idx="264">
                  <c:v>Apr 2048</c:v>
                </c:pt>
                <c:pt idx="265">
                  <c:v>May 2048</c:v>
                </c:pt>
                <c:pt idx="266">
                  <c:v>Jun 2048</c:v>
                </c:pt>
                <c:pt idx="267">
                  <c:v>Jul 2048</c:v>
                </c:pt>
                <c:pt idx="268">
                  <c:v>Aug 2048</c:v>
                </c:pt>
                <c:pt idx="269">
                  <c:v>Sep 2048</c:v>
                </c:pt>
                <c:pt idx="270">
                  <c:v>Oct 2048</c:v>
                </c:pt>
                <c:pt idx="271">
                  <c:v>Nov 2048</c:v>
                </c:pt>
                <c:pt idx="272">
                  <c:v>Dec 2048</c:v>
                </c:pt>
                <c:pt idx="273">
                  <c:v>Jan 2049</c:v>
                </c:pt>
                <c:pt idx="274">
                  <c:v>Feb 2049</c:v>
                </c:pt>
                <c:pt idx="275">
                  <c:v>Mar 2049</c:v>
                </c:pt>
                <c:pt idx="276">
                  <c:v>Apr 2049</c:v>
                </c:pt>
                <c:pt idx="277">
                  <c:v>May 2049</c:v>
                </c:pt>
                <c:pt idx="278">
                  <c:v>Jun 2049</c:v>
                </c:pt>
                <c:pt idx="279">
                  <c:v>Jul 2049</c:v>
                </c:pt>
                <c:pt idx="280">
                  <c:v>Aug 2049</c:v>
                </c:pt>
                <c:pt idx="281">
                  <c:v>Sep 2049</c:v>
                </c:pt>
                <c:pt idx="282">
                  <c:v>Oct 2049</c:v>
                </c:pt>
                <c:pt idx="283">
                  <c:v>Nov 2049</c:v>
                </c:pt>
                <c:pt idx="284">
                  <c:v>Dec 2049</c:v>
                </c:pt>
                <c:pt idx="285">
                  <c:v>Jan 2050</c:v>
                </c:pt>
                <c:pt idx="286">
                  <c:v>Feb 2050</c:v>
                </c:pt>
                <c:pt idx="287">
                  <c:v>Mar 2050</c:v>
                </c:pt>
                <c:pt idx="288">
                  <c:v>Apr 2050</c:v>
                </c:pt>
                <c:pt idx="289">
                  <c:v>May 2050</c:v>
                </c:pt>
                <c:pt idx="290">
                  <c:v>Jun 2050</c:v>
                </c:pt>
                <c:pt idx="291">
                  <c:v>Jul 2050</c:v>
                </c:pt>
                <c:pt idx="292">
                  <c:v>Aug 2050</c:v>
                </c:pt>
                <c:pt idx="293">
                  <c:v>Sep 2050</c:v>
                </c:pt>
                <c:pt idx="294">
                  <c:v>Oct 2050</c:v>
                </c:pt>
                <c:pt idx="295">
                  <c:v>Nov 2050</c:v>
                </c:pt>
                <c:pt idx="296">
                  <c:v>Dec 2050</c:v>
                </c:pt>
                <c:pt idx="297">
                  <c:v>Jan 2051</c:v>
                </c:pt>
                <c:pt idx="298">
                  <c:v>Feb 2051</c:v>
                </c:pt>
                <c:pt idx="299">
                  <c:v>Mar 2051</c:v>
                </c:pt>
                <c:pt idx="300">
                  <c:v>Apr 2051</c:v>
                </c:pt>
                <c:pt idx="301">
                  <c:v>May 2051</c:v>
                </c:pt>
                <c:pt idx="302">
                  <c:v>Jun 2051</c:v>
                </c:pt>
                <c:pt idx="303">
                  <c:v>Jul 2051</c:v>
                </c:pt>
                <c:pt idx="304">
                  <c:v>Aug 2051</c:v>
                </c:pt>
                <c:pt idx="305">
                  <c:v>Sep 2051</c:v>
                </c:pt>
                <c:pt idx="306">
                  <c:v>Oct 2051</c:v>
                </c:pt>
                <c:pt idx="307">
                  <c:v>Nov 2051</c:v>
                </c:pt>
                <c:pt idx="308">
                  <c:v>Dec 2051</c:v>
                </c:pt>
                <c:pt idx="309">
                  <c:v>Jan 2052</c:v>
                </c:pt>
                <c:pt idx="310">
                  <c:v>Feb 2052</c:v>
                </c:pt>
                <c:pt idx="311">
                  <c:v>Mar 2052</c:v>
                </c:pt>
                <c:pt idx="312">
                  <c:v>Apr 2052</c:v>
                </c:pt>
                <c:pt idx="313">
                  <c:v>May 2052</c:v>
                </c:pt>
                <c:pt idx="314">
                  <c:v>Jun 2052</c:v>
                </c:pt>
                <c:pt idx="315">
                  <c:v>Jul 2052</c:v>
                </c:pt>
                <c:pt idx="316">
                  <c:v>Aug 2052</c:v>
                </c:pt>
                <c:pt idx="317">
                  <c:v>Sep 2052</c:v>
                </c:pt>
                <c:pt idx="318">
                  <c:v>Oct 2052</c:v>
                </c:pt>
                <c:pt idx="319">
                  <c:v>Nov 2052</c:v>
                </c:pt>
                <c:pt idx="320">
                  <c:v>Dec 2052</c:v>
                </c:pt>
                <c:pt idx="321">
                  <c:v>Jan 2053</c:v>
                </c:pt>
                <c:pt idx="322">
                  <c:v>Feb 2053</c:v>
                </c:pt>
                <c:pt idx="323">
                  <c:v>Mar 2053</c:v>
                </c:pt>
                <c:pt idx="324">
                  <c:v>Apr 2053</c:v>
                </c:pt>
                <c:pt idx="325">
                  <c:v>May 2053</c:v>
                </c:pt>
                <c:pt idx="326">
                  <c:v>Jun 2053</c:v>
                </c:pt>
                <c:pt idx="327">
                  <c:v>Jul 2053</c:v>
                </c:pt>
                <c:pt idx="328">
                  <c:v>Aug 2053</c:v>
                </c:pt>
                <c:pt idx="329">
                  <c:v>Sep 2053</c:v>
                </c:pt>
                <c:pt idx="330">
                  <c:v>Oct 2053</c:v>
                </c:pt>
                <c:pt idx="331">
                  <c:v>Nov 2053</c:v>
                </c:pt>
                <c:pt idx="332">
                  <c:v>Dec 2053</c:v>
                </c:pt>
                <c:pt idx="333">
                  <c:v>Jan 2054</c:v>
                </c:pt>
                <c:pt idx="334">
                  <c:v>Feb 2054</c:v>
                </c:pt>
                <c:pt idx="335">
                  <c:v>Mar 2054</c:v>
                </c:pt>
                <c:pt idx="336">
                  <c:v>Apr 2054</c:v>
                </c:pt>
                <c:pt idx="337">
                  <c:v>May 2054</c:v>
                </c:pt>
                <c:pt idx="338">
                  <c:v>Jun 2054</c:v>
                </c:pt>
                <c:pt idx="339">
                  <c:v>Jul 2054</c:v>
                </c:pt>
                <c:pt idx="340">
                  <c:v>Aug 2054</c:v>
                </c:pt>
                <c:pt idx="341">
                  <c:v>Sep 2054</c:v>
                </c:pt>
                <c:pt idx="342">
                  <c:v>Oct 2054</c:v>
                </c:pt>
                <c:pt idx="343">
                  <c:v>Nov 2054</c:v>
                </c:pt>
                <c:pt idx="344">
                  <c:v>Dec 2054</c:v>
                </c:pt>
                <c:pt idx="345">
                  <c:v>Jan 2055</c:v>
                </c:pt>
                <c:pt idx="346">
                  <c:v>Feb 2055</c:v>
                </c:pt>
                <c:pt idx="347">
                  <c:v>Mar 2055</c:v>
                </c:pt>
                <c:pt idx="348">
                  <c:v>Apr 2055</c:v>
                </c:pt>
                <c:pt idx="349">
                  <c:v>May 2055</c:v>
                </c:pt>
                <c:pt idx="350">
                  <c:v>Jun 2055</c:v>
                </c:pt>
                <c:pt idx="351">
                  <c:v>Jul 2055</c:v>
                </c:pt>
                <c:pt idx="352">
                  <c:v>Aug 2055</c:v>
                </c:pt>
                <c:pt idx="353">
                  <c:v>Sep 2055</c:v>
                </c:pt>
                <c:pt idx="354">
                  <c:v>Oct 2055</c:v>
                </c:pt>
                <c:pt idx="355">
                  <c:v>Nov 2055</c:v>
                </c:pt>
                <c:pt idx="356">
                  <c:v>Dec 2055</c:v>
                </c:pt>
                <c:pt idx="357">
                  <c:v>Jan 2056</c:v>
                </c:pt>
                <c:pt idx="358">
                  <c:v>Feb 2056</c:v>
                </c:pt>
                <c:pt idx="359">
                  <c:v>Mar 2056</c:v>
                </c:pt>
              </c:strCache>
            </c:strRef>
          </c:cat>
          <c:val>
            <c:numRef>
              <c:f>Tilgungsplan!$J$4:$J$363</c:f>
              <c:numCache>
                <c:formatCode>#,##0.00" €"</c:formatCode>
                <c:ptCount val="360"/>
                <c:pt idx="0">
                  <c:v>299375</c:v>
                </c:pt>
                <c:pt idx="1">
                  <c:v>298747.994791667</c:v>
                </c:pt>
                <c:pt idx="2">
                  <c:v>298118.977941623</c:v>
                </c:pt>
                <c:pt idx="3">
                  <c:v>297487.942995853</c:v>
                </c:pt>
                <c:pt idx="4">
                  <c:v>296854.883479631</c:v>
                </c:pt>
                <c:pt idx="5">
                  <c:v>296219.792897462</c:v>
                </c:pt>
                <c:pt idx="6">
                  <c:v>295582.664733008</c:v>
                </c:pt>
                <c:pt idx="7">
                  <c:v>294943.492449026</c:v>
                </c:pt>
                <c:pt idx="8">
                  <c:v>294302.2694873</c:v>
                </c:pt>
                <c:pt idx="9">
                  <c:v>293658.989268572</c:v>
                </c:pt>
                <c:pt idx="10">
                  <c:v>293013.645192475</c:v>
                </c:pt>
                <c:pt idx="11">
                  <c:v>292366.230637468</c:v>
                </c:pt>
                <c:pt idx="12">
                  <c:v>291716.738960763</c:v>
                </c:pt>
                <c:pt idx="13">
                  <c:v>291065.163498262</c:v>
                </c:pt>
                <c:pt idx="14">
                  <c:v>290411.497564486</c:v>
                </c:pt>
                <c:pt idx="15">
                  <c:v>289755.734452505</c:v>
                </c:pt>
                <c:pt idx="16">
                  <c:v>289097.867433873</c:v>
                </c:pt>
                <c:pt idx="17">
                  <c:v>288437.889758557</c:v>
                </c:pt>
                <c:pt idx="18">
                  <c:v>287775.794654866</c:v>
                </c:pt>
                <c:pt idx="19">
                  <c:v>287111.575329383</c:v>
                </c:pt>
                <c:pt idx="20">
                  <c:v>286445.224966899</c:v>
                </c:pt>
                <c:pt idx="21">
                  <c:v>285776.736730334</c:v>
                </c:pt>
                <c:pt idx="22">
                  <c:v>285106.103760677</c:v>
                </c:pt>
                <c:pt idx="23">
                  <c:v>281433.319176909</c:v>
                </c:pt>
                <c:pt idx="24">
                  <c:v>280748.751075935</c:v>
                </c:pt>
                <c:pt idx="25">
                  <c:v>280061.986652304</c:v>
                </c:pt>
                <c:pt idx="26">
                  <c:v>279373.01885948</c:v>
                </c:pt>
                <c:pt idx="27">
                  <c:v>278681.840628321</c:v>
                </c:pt>
                <c:pt idx="28">
                  <c:v>277988.444867003</c:v>
                </c:pt>
                <c:pt idx="29">
                  <c:v>277292.824460952</c:v>
                </c:pt>
                <c:pt idx="30">
                  <c:v>276594.972272764</c:v>
                </c:pt>
                <c:pt idx="31">
                  <c:v>275894.881142139</c:v>
                </c:pt>
                <c:pt idx="32">
                  <c:v>275192.543885803</c:v>
                </c:pt>
                <c:pt idx="33">
                  <c:v>274487.953297437</c:v>
                </c:pt>
                <c:pt idx="34">
                  <c:v>273781.1021476</c:v>
                </c:pt>
                <c:pt idx="35">
                  <c:v>270071.983183657</c:v>
                </c:pt>
                <c:pt idx="36">
                  <c:v>269350.964129704</c:v>
                </c:pt>
                <c:pt idx="37">
                  <c:v>268627.631806287</c:v>
                </c:pt>
                <c:pt idx="38">
                  <c:v>267901.978791665</c:v>
                </c:pt>
                <c:pt idx="39">
                  <c:v>267173.997640289</c:v>
                </c:pt>
                <c:pt idx="40">
                  <c:v>266443.680882718</c:v>
                </c:pt>
                <c:pt idx="41">
                  <c:v>265711.02102555</c:v>
                </c:pt>
                <c:pt idx="42">
                  <c:v>264976.01055134</c:v>
                </c:pt>
                <c:pt idx="43">
                  <c:v>264238.641918526</c:v>
                </c:pt>
                <c:pt idx="44">
                  <c:v>263498.907561348</c:v>
                </c:pt>
                <c:pt idx="45">
                  <c:v>262756.799889774</c:v>
                </c:pt>
                <c:pt idx="46">
                  <c:v>262012.31128942</c:v>
                </c:pt>
                <c:pt idx="47">
                  <c:v>258265.434121474</c:v>
                </c:pt>
                <c:pt idx="48">
                  <c:v>257506.535722614</c:v>
                </c:pt>
                <c:pt idx="49">
                  <c:v>256745.202524724</c:v>
                </c:pt>
                <c:pt idx="50">
                  <c:v>255981.426716157</c:v>
                </c:pt>
                <c:pt idx="51">
                  <c:v>255215.200460205</c:v>
                </c:pt>
                <c:pt idx="52">
                  <c:v>254446.515895015</c:v>
                </c:pt>
                <c:pt idx="53">
                  <c:v>253675.365133511</c:v>
                </c:pt>
                <c:pt idx="54">
                  <c:v>252901.740263314</c:v>
                </c:pt>
                <c:pt idx="55">
                  <c:v>252125.633346659</c:v>
                </c:pt>
                <c:pt idx="56">
                  <c:v>251347.036420313</c:v>
                </c:pt>
                <c:pt idx="57">
                  <c:v>250565.941495495</c:v>
                </c:pt>
                <c:pt idx="58">
                  <c:v>249782.340557793</c:v>
                </c:pt>
                <c:pt idx="59">
                  <c:v>245996.225567083</c:v>
                </c:pt>
                <c:pt idx="60">
                  <c:v>245197.963457444</c:v>
                </c:pt>
                <c:pt idx="61">
                  <c:v>244397.14025687</c:v>
                </c:pt>
                <c:pt idx="62">
                  <c:v>243593.747748527</c:v>
                </c:pt>
                <c:pt idx="63">
                  <c:v>242787.77768922</c:v>
                </c:pt>
                <c:pt idx="64">
                  <c:v>241979.221809306</c:v>
                </c:pt>
                <c:pt idx="65">
                  <c:v>241168.071812611</c:v>
                </c:pt>
                <c:pt idx="66">
                  <c:v>240354.319376343</c:v>
                </c:pt>
                <c:pt idx="67">
                  <c:v>239537.956151009</c:v>
                </c:pt>
                <c:pt idx="68">
                  <c:v>238718.973760327</c:v>
                </c:pt>
                <c:pt idx="69">
                  <c:v>237897.363801141</c:v>
                </c:pt>
                <c:pt idx="70">
                  <c:v>237073.117843337</c:v>
                </c:pt>
                <c:pt idx="71">
                  <c:v>233246.227429751</c:v>
                </c:pt>
                <c:pt idx="72">
                  <c:v>232407.059076088</c:v>
                </c:pt>
                <c:pt idx="73">
                  <c:v>231565.198390624</c:v>
                </c:pt>
                <c:pt idx="74">
                  <c:v>230720.63673546</c:v>
                </c:pt>
                <c:pt idx="75">
                  <c:v>229873.365444987</c:v>
                </c:pt>
                <c:pt idx="76">
                  <c:v>229023.375825789</c:v>
                </c:pt>
                <c:pt idx="77">
                  <c:v>228170.659156564</c:v>
                </c:pt>
                <c:pt idx="78">
                  <c:v>227315.206688024</c:v>
                </c:pt>
                <c:pt idx="79">
                  <c:v>226457.009642815</c:v>
                </c:pt>
                <c:pt idx="80">
                  <c:v>225596.059215419</c:v>
                </c:pt>
                <c:pt idx="81">
                  <c:v>224732.346572068</c:v>
                </c:pt>
                <c:pt idx="82">
                  <c:v>223865.862850654</c:v>
                </c:pt>
                <c:pt idx="83">
                  <c:v>219996.599160633</c:v>
                </c:pt>
                <c:pt idx="84">
                  <c:v>219114.92158294</c:v>
                </c:pt>
                <c:pt idx="85">
                  <c:v>218230.415289685</c:v>
                </c:pt>
                <c:pt idx="86">
                  <c:v>217343.071205406</c:v>
                </c:pt>
                <c:pt idx="87">
                  <c:v>216452.880225524</c:v>
                </c:pt>
                <c:pt idx="88">
                  <c:v>215559.833216247</c:v>
                </c:pt>
                <c:pt idx="89">
                  <c:v>214663.921014483</c:v>
                </c:pt>
                <c:pt idx="90">
                  <c:v>213765.134427738</c:v>
                </c:pt>
                <c:pt idx="91">
                  <c:v>212863.464234027</c:v>
                </c:pt>
                <c:pt idx="92">
                  <c:v>211958.901181777</c:v>
                </c:pt>
                <c:pt idx="93">
                  <c:v>211051.435989736</c:v>
                </c:pt>
                <c:pt idx="94">
                  <c:v>210141.059346869</c:v>
                </c:pt>
                <c:pt idx="95">
                  <c:v>206227.761912274</c:v>
                </c:pt>
                <c:pt idx="96">
                  <c:v>205301.909315076</c:v>
                </c:pt>
                <c:pt idx="97">
                  <c:v>204373.086274128</c:v>
                </c:pt>
                <c:pt idx="98">
                  <c:v>203441.283259258</c:v>
                </c:pt>
                <c:pt idx="99">
                  <c:v>202506.490709715</c:v>
                </c:pt>
                <c:pt idx="100">
                  <c:v>201568.699034075</c:v>
                </c:pt>
                <c:pt idx="101">
                  <c:v>200627.898610143</c:v>
                </c:pt>
                <c:pt idx="102">
                  <c:v>199684.07978485</c:v>
                </c:pt>
                <c:pt idx="103">
                  <c:v>198737.23287416</c:v>
                </c:pt>
                <c:pt idx="104">
                  <c:v>197787.348162964</c:v>
                </c:pt>
                <c:pt idx="105">
                  <c:v>196834.415904987</c:v>
                </c:pt>
                <c:pt idx="106">
                  <c:v>195878.426322682</c:v>
                </c:pt>
                <c:pt idx="107">
                  <c:v>191919.369607134</c:v>
                </c:pt>
                <c:pt idx="108">
                  <c:v>190947.610917957</c:v>
                </c:pt>
                <c:pt idx="109">
                  <c:v>189972.734502986</c:v>
                </c:pt>
                <c:pt idx="110">
                  <c:v>188994.730359516</c:v>
                </c:pt>
                <c:pt idx="111">
                  <c:v>188013.588452753</c:v>
                </c:pt>
                <c:pt idx="112">
                  <c:v>187029.298715705</c:v>
                </c:pt>
                <c:pt idx="113">
                  <c:v>186041.851049085</c:v>
                </c:pt>
                <c:pt idx="114">
                  <c:v>185051.235321201</c:v>
                </c:pt>
                <c:pt idx="115">
                  <c:v>184057.441367856</c:v>
                </c:pt>
                <c:pt idx="116">
                  <c:v>183060.458992245</c:v>
                </c:pt>
                <c:pt idx="117">
                  <c:v>182060.277964845</c:v>
                </c:pt>
                <c:pt idx="118">
                  <c:v>181056.888023316</c:v>
                </c:pt>
                <c:pt idx="119">
                  <c:v>177050.27887239</c:v>
                </c:pt>
                <c:pt idx="120">
                  <c:v>176030.815183773</c:v>
                </c:pt>
                <c:pt idx="121">
                  <c:v>175008.08071582</c:v>
                </c:pt>
                <c:pt idx="122">
                  <c:v>173982.064974784</c:v>
                </c:pt>
                <c:pt idx="123">
                  <c:v>172952.757433245</c:v>
                </c:pt>
                <c:pt idx="124">
                  <c:v>171920.14753001</c:v>
                </c:pt>
                <c:pt idx="125">
                  <c:v>170884.224670002</c:v>
                </c:pt>
                <c:pt idx="126">
                  <c:v>169844.978224151</c:v>
                </c:pt>
                <c:pt idx="127">
                  <c:v>168802.397529287</c:v>
                </c:pt>
                <c:pt idx="128">
                  <c:v>167756.471888027</c:v>
                </c:pt>
                <c:pt idx="129">
                  <c:v>166707.190568668</c:v>
                </c:pt>
                <c:pt idx="130">
                  <c:v>165654.542805075</c:v>
                </c:pt>
                <c:pt idx="131">
                  <c:v>161598.517796575</c:v>
                </c:pt>
                <c:pt idx="132">
                  <c:v>160529.479707839</c:v>
                </c:pt>
                <c:pt idx="133">
                  <c:v>159457.011788568</c:v>
                </c:pt>
                <c:pt idx="134">
                  <c:v>158381.103034723</c:v>
                </c:pt>
                <c:pt idx="135">
                  <c:v>157301.74240696</c:v>
                </c:pt>
                <c:pt idx="136">
                  <c:v>156218.918830515</c:v>
                </c:pt>
                <c:pt idx="137">
                  <c:v>155132.621195097</c:v>
                </c:pt>
                <c:pt idx="138">
                  <c:v>154042.838354764</c:v>
                </c:pt>
                <c:pt idx="139">
                  <c:v>152949.559127819</c:v>
                </c:pt>
                <c:pt idx="140">
                  <c:v>151852.772296688</c:v>
                </c:pt>
                <c:pt idx="141">
                  <c:v>150752.466607806</c:v>
                </c:pt>
                <c:pt idx="142">
                  <c:v>149648.630771506</c:v>
                </c:pt>
                <c:pt idx="143">
                  <c:v>145541.253461898</c:v>
                </c:pt>
                <c:pt idx="144">
                  <c:v>144420.698316755</c:v>
                </c:pt>
                <c:pt idx="145">
                  <c:v>143296.548057188</c:v>
                </c:pt>
                <c:pt idx="146">
                  <c:v>142168.791148871</c:v>
                </c:pt>
                <c:pt idx="147">
                  <c:v>141037.416020474</c:v>
                </c:pt>
                <c:pt idx="148">
                  <c:v>139902.41106354</c:v>
                </c:pt>
                <c:pt idx="149">
                  <c:v>138763.764632369</c:v>
                </c:pt>
                <c:pt idx="150">
                  <c:v>137621.465043897</c:v>
                </c:pt>
                <c:pt idx="151">
                  <c:v>136475.50057758</c:v>
                </c:pt>
                <c:pt idx="152">
                  <c:v>135325.859475266</c:v>
                </c:pt>
                <c:pt idx="153">
                  <c:v>134172.529941083</c:v>
                </c:pt>
                <c:pt idx="154">
                  <c:v>133015.50014131</c:v>
                </c:pt>
                <c:pt idx="155">
                  <c:v>128854.758204264</c:v>
                </c:pt>
                <c:pt idx="156">
                  <c:v>127680.667220169</c:v>
                </c:pt>
                <c:pt idx="157">
                  <c:v>126502.809360834</c:v>
                </c:pt>
                <c:pt idx="158">
                  <c:v>125321.172540867</c:v>
                </c:pt>
                <c:pt idx="159">
                  <c:v>124135.744636102</c:v>
                </c:pt>
                <c:pt idx="160">
                  <c:v>122946.513483476</c:v>
                </c:pt>
                <c:pt idx="161">
                  <c:v>121753.466880902</c:v>
                </c:pt>
                <c:pt idx="162">
                  <c:v>120556.592587145</c:v>
                </c:pt>
                <c:pt idx="163">
                  <c:v>119355.878321695</c:v>
                </c:pt>
                <c:pt idx="164">
                  <c:v>118151.311764644</c:v>
                </c:pt>
                <c:pt idx="165">
                  <c:v>116942.880556556</c:v>
                </c:pt>
                <c:pt idx="166">
                  <c:v>115730.572298341</c:v>
                </c:pt>
                <c:pt idx="167">
                  <c:v>111514.374551132</c:v>
                </c:pt>
                <c:pt idx="168">
                  <c:v>110284.64983615</c:v>
                </c:pt>
                <c:pt idx="169">
                  <c:v>109050.979754374</c:v>
                </c:pt>
                <c:pt idx="170">
                  <c:v>107813.351647753</c:v>
                </c:pt>
                <c:pt idx="171">
                  <c:v>106571.752817623</c:v>
                </c:pt>
                <c:pt idx="172">
                  <c:v>105326.17052458</c:v>
                </c:pt>
                <c:pt idx="173">
                  <c:v>104076.591988346</c:v>
                </c:pt>
                <c:pt idx="174">
                  <c:v>102823.004387642</c:v>
                </c:pt>
                <c:pt idx="175">
                  <c:v>101565.394860052</c:v>
                </c:pt>
                <c:pt idx="176">
                  <c:v>100303.750501895</c:v>
                </c:pt>
                <c:pt idx="177">
                  <c:v>99038.0583680884</c:v>
                </c:pt>
                <c:pt idx="178">
                  <c:v>97768.3054720193</c:v>
                </c:pt>
                <c:pt idx="179">
                  <c:v>93494.4787854087</c:v>
                </c:pt>
                <c:pt idx="180">
                  <c:v>92206.9402381786</c:v>
                </c:pt>
                <c:pt idx="181">
                  <c:v>90915.2708381094</c:v>
                </c:pt>
                <c:pt idx="182">
                  <c:v>89619.4573320484</c:v>
                </c:pt>
                <c:pt idx="183">
                  <c:v>88319.486424322</c:v>
                </c:pt>
                <c:pt idx="184">
                  <c:v>87015.3447766001</c:v>
                </c:pt>
                <c:pt idx="185">
                  <c:v>85707.0190077583</c:v>
                </c:pt>
                <c:pt idx="186">
                  <c:v>84394.4956937415</c:v>
                </c:pt>
                <c:pt idx="187">
                  <c:v>83077.7613674256</c:v>
                </c:pt>
                <c:pt idx="188">
                  <c:v>81756.8025184795</c:v>
                </c:pt>
                <c:pt idx="189">
                  <c:v>80431.6055932262</c:v>
                </c:pt>
                <c:pt idx="190">
                  <c:v>79102.1569945045</c:v>
                </c:pt>
                <c:pt idx="191">
                  <c:v>74768.4430815286</c:v>
                </c:pt>
                <c:pt idx="192">
                  <c:v>73420.8251697485</c:v>
                </c:pt>
                <c:pt idx="193">
                  <c:v>72068.8836505014</c:v>
                </c:pt>
                <c:pt idx="194">
                  <c:v>70712.6046522134</c:v>
                </c:pt>
                <c:pt idx="195">
                  <c:v>69351.9742588059</c:v>
                </c:pt>
                <c:pt idx="196">
                  <c:v>67986.9785095529</c:v>
                </c:pt>
                <c:pt idx="197">
                  <c:v>66617.6033989378</c:v>
                </c:pt>
                <c:pt idx="198">
                  <c:v>65243.8348765093</c:v>
                </c:pt>
                <c:pt idx="199">
                  <c:v>63865.6588467381</c:v>
                </c:pt>
                <c:pt idx="200">
                  <c:v>62483.0611688714</c:v>
                </c:pt>
                <c:pt idx="201">
                  <c:v>61096.0276567882</c:v>
                </c:pt>
                <c:pt idx="202">
                  <c:v>59704.5440788537</c:v>
                </c:pt>
                <c:pt idx="203">
                  <c:v>55308.5961577734</c:v>
                </c:pt>
                <c:pt idx="204">
                  <c:v>53898.5445704463</c:v>
                </c:pt>
                <c:pt idx="205">
                  <c:v>52483.9690676098</c:v>
                </c:pt>
                <c:pt idx="206">
                  <c:v>51064.855135035</c:v>
                </c:pt>
                <c:pt idx="207">
                  <c:v>49641.1882119266</c:v>
                </c:pt>
                <c:pt idx="208">
                  <c:v>48212.9536907732</c:v>
                </c:pt>
                <c:pt idx="209">
                  <c:v>46780.1369171977</c:v>
                </c:pt>
                <c:pt idx="210">
                  <c:v>45342.7231898071</c:v>
                </c:pt>
                <c:pt idx="211">
                  <c:v>43900.6977600411</c:v>
                </c:pt>
                <c:pt idx="212">
                  <c:v>42454.0458320212</c:v>
                </c:pt>
                <c:pt idx="213">
                  <c:v>41002.7525623989</c:v>
                </c:pt>
                <c:pt idx="214">
                  <c:v>39546.8030602033</c:v>
                </c:pt>
                <c:pt idx="215">
                  <c:v>35086.1823866881</c:v>
                </c:pt>
                <c:pt idx="216">
                  <c:v>33611.2505551787</c:v>
                </c:pt>
                <c:pt idx="217">
                  <c:v>32131.5866507099</c:v>
                </c:pt>
                <c:pt idx="218">
                  <c:v>30647.1754912143</c:v>
                </c:pt>
                <c:pt idx="219">
                  <c:v>29158.0018459153</c:v>
                </c:pt>
                <c:pt idx="220">
                  <c:v>27664.0504351709</c:v>
                </c:pt>
                <c:pt idx="221">
                  <c:v>26165.3059303171</c:v>
                </c:pt>
                <c:pt idx="222">
                  <c:v>24661.7529535102</c:v>
                </c:pt>
                <c:pt idx="223">
                  <c:v>23153.3760775694</c:v>
                </c:pt>
                <c:pt idx="224">
                  <c:v>21640.1598258182</c:v>
                </c:pt>
                <c:pt idx="225">
                  <c:v>20122.0886719261</c:v>
                </c:pt>
                <c:pt idx="226">
                  <c:v>18599.1470397485</c:v>
                </c:pt>
                <c:pt idx="227">
                  <c:v>14071.3193031677</c:v>
                </c:pt>
                <c:pt idx="228">
                  <c:v>12528.964785932</c:v>
                </c:pt>
                <c:pt idx="229">
                  <c:v>10981.6618812869</c:v>
                </c:pt>
                <c:pt idx="230">
                  <c:v>9429.394713156</c:v>
                </c:pt>
                <c:pt idx="231">
                  <c:v>7872.14735452737</c:v>
                </c:pt>
                <c:pt idx="232">
                  <c:v>6309.90382728982</c:v>
                </c:pt>
                <c:pt idx="233">
                  <c:v>4742.64810206904</c:v>
                </c:pt>
                <c:pt idx="234">
                  <c:v>3170.36409806318</c:v>
                </c:pt>
                <c:pt idx="235">
                  <c:v>1593.03568287779</c:v>
                </c:pt>
                <c:pt idx="236">
                  <c:v>10.646672360361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17242250"/>
        <c:axId val="1821335"/>
      </c:lineChart>
      <c:catAx>
        <c:axId val="17242250"/>
        <c:scaling>
          <c:orientation val="minMax"/>
        </c:scaling>
        <c:delete val="0"/>
        <c:axPos val="b"/>
        <c:numFmt formatCode="mmm\ yyyy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821335"/>
        <c:crosses val="autoZero"/>
        <c:auto val="1"/>
        <c:lblAlgn val="ctr"/>
        <c:lblOffset val="100"/>
        <c:noMultiLvlLbl val="0"/>
      </c:catAx>
      <c:valAx>
        <c:axId val="1821335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.00&quot; €&quot;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7242250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25</xdr:row>
      <xdr:rowOff>0</xdr:rowOff>
    </xdr:from>
    <xdr:to>
      <xdr:col>7</xdr:col>
      <xdr:colOff>1309320</xdr:colOff>
      <xdr:row>40</xdr:row>
      <xdr:rowOff>21960</xdr:rowOff>
    </xdr:to>
    <xdr:graphicFrame>
      <xdr:nvGraphicFramePr>
        <xdr:cNvPr id="0" name="Chart 1"/>
        <xdr:cNvGraphicFramePr/>
      </xdr:nvGraphicFramePr>
      <xdr:xfrm>
        <a:off x="141120" y="5848200"/>
        <a:ext cx="8639640" cy="287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K44"/>
  <sheetViews>
    <sheetView showFormulas="false" showGridLines="fals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0"/>
    <col collapsed="false" customWidth="true" hidden="false" outlineLevel="0" max="3" min="3" style="0" width="18"/>
    <col collapsed="false" customWidth="true" hidden="false" outlineLevel="0" max="4" min="4" style="0" width="4"/>
    <col collapsed="false" customWidth="true" hidden="false" outlineLevel="0" max="5" min="5" style="0" width="30"/>
    <col collapsed="false" customWidth="true" hidden="false" outlineLevel="0" max="6" min="6" style="0" width="18"/>
    <col collapsed="false" customWidth="true" hidden="false" outlineLevel="0" max="7" min="7" style="0" width="4"/>
    <col collapsed="false" customWidth="true" hidden="false" outlineLevel="0" max="11" min="8" style="0" width="22"/>
    <col collapsed="false" customWidth="true" hidden="false" outlineLevel="0" max="12" min="12" style="0" width="2"/>
  </cols>
  <sheetData>
    <row r="1" customFormat="false" ht="7.5" hidden="false" customHeight="true" outlineLevel="0" collapsed="false"/>
    <row r="2" customFormat="false" ht="39.75" hidden="false" customHeight="true" outlineLevel="0" collapsed="false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</row>
    <row r="3" customFormat="false" ht="18" hidden="false" customHeight="true" outlineLevel="0" collapsed="false">
      <c r="B3" s="2" t="s">
        <v>1</v>
      </c>
      <c r="C3" s="2"/>
      <c r="D3" s="2"/>
      <c r="E3" s="2"/>
      <c r="F3" s="2"/>
      <c r="G3" s="2"/>
      <c r="H3" s="2"/>
      <c r="I3" s="2"/>
      <c r="J3" s="2"/>
      <c r="K3" s="2"/>
    </row>
    <row r="4" customFormat="false" ht="3.75" hidden="false" customHeight="true" outlineLevel="0" collapsed="false">
      <c r="B4" s="3"/>
      <c r="C4" s="3"/>
      <c r="D4" s="3"/>
      <c r="E4" s="3"/>
      <c r="F4" s="3"/>
      <c r="G4" s="3"/>
      <c r="H4" s="3"/>
      <c r="I4" s="3"/>
      <c r="J4" s="3"/>
      <c r="K4" s="3"/>
    </row>
    <row r="6" customFormat="false" ht="18" hidden="false" customHeight="true" outlineLevel="0" collapsed="false">
      <c r="B6" s="4" t="s">
        <v>2</v>
      </c>
      <c r="C6" s="4"/>
      <c r="E6" s="4" t="s">
        <v>3</v>
      </c>
      <c r="F6" s="4"/>
      <c r="H6" s="5" t="s">
        <v>4</v>
      </c>
      <c r="I6" s="5"/>
      <c r="J6" s="5" t="s">
        <v>5</v>
      </c>
      <c r="K6" s="5"/>
    </row>
    <row r="7" customFormat="false" ht="21.75" hidden="false" customHeight="true" outlineLevel="0" collapsed="false">
      <c r="B7" s="6" t="s">
        <v>6</v>
      </c>
      <c r="C7" s="7" t="n">
        <v>300000</v>
      </c>
      <c r="E7" s="6" t="s">
        <v>7</v>
      </c>
      <c r="F7" s="8" t="n">
        <f aca="false">DATE(2026,3,1)</f>
        <v>46082</v>
      </c>
      <c r="H7" s="9" t="n">
        <f aca="false">IFERROR(ROUND(C7*(C8+C9)/12,2),0)</f>
        <v>1587.5</v>
      </c>
      <c r="I7" s="9"/>
      <c r="J7" s="9" t="n">
        <f aca="false">C7*(C8+C9)</f>
        <v>19050</v>
      </c>
      <c r="K7" s="9"/>
    </row>
    <row r="8" customFormat="false" ht="21.75" hidden="false" customHeight="true" outlineLevel="0" collapsed="false">
      <c r="B8" s="6" t="s">
        <v>8</v>
      </c>
      <c r="C8" s="10" t="n">
        <v>0.0385</v>
      </c>
      <c r="E8" s="6" t="s">
        <v>9</v>
      </c>
      <c r="F8" s="11" t="n">
        <f aca="false">EDATE(F7,1)</f>
        <v>46113</v>
      </c>
      <c r="H8" s="9"/>
      <c r="I8" s="9"/>
      <c r="J8" s="9"/>
      <c r="K8" s="9"/>
    </row>
    <row r="9" customFormat="false" ht="18" hidden="false" customHeight="true" outlineLevel="0" collapsed="false">
      <c r="B9" s="6" t="s">
        <v>10</v>
      </c>
      <c r="C9" s="10" t="n">
        <v>0.025</v>
      </c>
      <c r="E9" s="6" t="s">
        <v>11</v>
      </c>
      <c r="F9" s="7" t="n">
        <v>3000</v>
      </c>
      <c r="H9" s="5" t="s">
        <v>12</v>
      </c>
      <c r="I9" s="5"/>
      <c r="J9" s="5" t="s">
        <v>13</v>
      </c>
      <c r="K9" s="5"/>
    </row>
    <row r="10" customFormat="false" ht="21.75" hidden="false" customHeight="true" outlineLevel="0" collapsed="false">
      <c r="B10" s="6" t="s">
        <v>14</v>
      </c>
      <c r="C10" s="12" t="n">
        <v>10</v>
      </c>
      <c r="E10" s="6" t="s">
        <v>15</v>
      </c>
      <c r="F10" s="12" t="n">
        <v>2</v>
      </c>
      <c r="H10" s="9" t="n">
        <f aca="false">IFERROR(INDEX(Tilgungsplan!J:J,C10*C11+3),0)</f>
        <v>177050.27887239</v>
      </c>
      <c r="I10" s="9"/>
      <c r="J10" s="9" t="n">
        <f aca="false">SUMPRODUCT((Tilgungsplan!B4:B363&lt;=C10*C11)*Tilgungsplan!G4:G363)</f>
        <v>94550.2788723901</v>
      </c>
      <c r="K10" s="9"/>
    </row>
    <row r="11" customFormat="false" ht="21.75" hidden="false" customHeight="true" outlineLevel="0" collapsed="false">
      <c r="B11" s="6" t="s">
        <v>16</v>
      </c>
      <c r="C11" s="12" t="n">
        <v>12</v>
      </c>
      <c r="E11" s="6" t="s">
        <v>17</v>
      </c>
      <c r="F11" s="12" t="n">
        <v>2026</v>
      </c>
      <c r="H11" s="9"/>
      <c r="I11" s="9"/>
      <c r="J11" s="9"/>
      <c r="K11" s="9"/>
    </row>
    <row r="13" customFormat="false" ht="7.5" hidden="false" customHeight="true" outlineLevel="0" collapsed="false"/>
    <row r="14" customFormat="false" ht="24" hidden="false" customHeight="true" outlineLevel="0" collapsed="false">
      <c r="B14" s="13" t="s">
        <v>18</v>
      </c>
      <c r="C14" s="13"/>
      <c r="D14" s="13"/>
      <c r="E14" s="13"/>
      <c r="F14" s="13"/>
    </row>
    <row r="16" customFormat="false" ht="21.75" hidden="false" customHeight="true" outlineLevel="0" collapsed="false">
      <c r="B16" s="4" t="s">
        <v>19</v>
      </c>
      <c r="C16" s="4"/>
      <c r="D16" s="4"/>
      <c r="E16" s="4"/>
      <c r="F16" s="4"/>
      <c r="G16" s="4"/>
      <c r="H16" s="4"/>
      <c r="I16" s="4"/>
      <c r="J16" s="4"/>
      <c r="K16" s="4"/>
    </row>
    <row r="17" customFormat="false" ht="24" hidden="false" customHeight="true" outlineLevel="0" collapsed="false">
      <c r="B17" s="14" t="s">
        <v>20</v>
      </c>
      <c r="C17" s="14"/>
      <c r="D17" s="14"/>
      <c r="E17" s="14"/>
      <c r="F17" s="15" t="s">
        <v>21</v>
      </c>
      <c r="G17" s="15"/>
      <c r="H17" s="14" t="s">
        <v>20</v>
      </c>
      <c r="I17" s="14"/>
      <c r="J17" s="14"/>
      <c r="K17" s="16" t="s">
        <v>21</v>
      </c>
    </row>
    <row r="18" customFormat="false" ht="19.5" hidden="false" customHeight="true" outlineLevel="0" collapsed="false">
      <c r="B18" s="17" t="s">
        <v>22</v>
      </c>
      <c r="C18" s="17"/>
      <c r="D18" s="17"/>
      <c r="E18" s="17"/>
      <c r="F18" s="18" t="n">
        <f aca="false">SUM(Tilgungsplan!G4:G363)</f>
        <v>130248.180830434</v>
      </c>
      <c r="G18" s="18"/>
      <c r="H18" s="17" t="s">
        <v>23</v>
      </c>
      <c r="I18" s="17"/>
      <c r="J18" s="17"/>
      <c r="K18" s="19" t="n">
        <f aca="false">COUNTIF(Tilgungsplan!F4:F363,"&gt;0.5")</f>
        <v>238</v>
      </c>
    </row>
    <row r="19" customFormat="false" ht="19.5" hidden="false" customHeight="true" outlineLevel="0" collapsed="false">
      <c r="B19" s="20" t="s">
        <v>24</v>
      </c>
      <c r="C19" s="20"/>
      <c r="D19" s="20"/>
      <c r="E19" s="20"/>
      <c r="F19" s="21" t="n">
        <f aca="false">C7+SUM(Tilgungsplan!G4:G363)</f>
        <v>430248.180830434</v>
      </c>
      <c r="G19" s="21"/>
      <c r="H19" s="20" t="s">
        <v>25</v>
      </c>
      <c r="I19" s="20"/>
      <c r="J19" s="20"/>
      <c r="K19" s="22" t="n">
        <f aca="false">ROUND(COUNTIF(Tilgungsplan!F4:F363,"&gt;0.5")/12,1)</f>
        <v>19.8</v>
      </c>
    </row>
    <row r="20" customFormat="false" ht="19.5" hidden="false" customHeight="true" outlineLevel="0" collapsed="false">
      <c r="B20" s="17" t="s">
        <v>26</v>
      </c>
      <c r="C20" s="17"/>
      <c r="D20" s="17"/>
      <c r="E20" s="17"/>
      <c r="F20" s="18" t="n">
        <f aca="false">SUM(Tilgungsplan!I4:I363)</f>
        <v>54000</v>
      </c>
      <c r="G20" s="18"/>
      <c r="H20" s="17" t="s">
        <v>27</v>
      </c>
      <c r="I20" s="17"/>
      <c r="J20" s="17"/>
      <c r="K20" s="19" t="n">
        <f aca="false">COUNTIF(Tilgungsplan!I4:I363,"&gt;0")</f>
        <v>18</v>
      </c>
    </row>
    <row r="21" customFormat="false" ht="19.5" hidden="false" customHeight="true" outlineLevel="0" collapsed="false">
      <c r="B21" s="20" t="s">
        <v>28</v>
      </c>
      <c r="C21" s="20"/>
      <c r="D21" s="20"/>
      <c r="E21" s="20"/>
      <c r="F21" s="23" t="n">
        <f aca="false">SUM(Tilgungsplan!G4:G363)/C7</f>
        <v>0.434160602768113</v>
      </c>
      <c r="G21" s="23"/>
      <c r="H21" s="20" t="s">
        <v>29</v>
      </c>
      <c r="I21" s="20"/>
      <c r="J21" s="20"/>
      <c r="K21" s="24" t="n">
        <f aca="false">IFERROR(SUM(Tilgungsplan!G4:G363)/COUNTIF(Tilgungsplan!F4:F363,"&gt;0.5"),0)</f>
        <v>547.26126399342</v>
      </c>
    </row>
    <row r="22" customFormat="false" ht="7.5" hidden="false" customHeight="true" outlineLevel="0" collapsed="false"/>
    <row r="23" customFormat="false" ht="31.5" hidden="false" customHeight="true" outlineLevel="0" collapsed="false">
      <c r="B23" s="13" t="s">
        <v>30</v>
      </c>
      <c r="C23" s="13"/>
      <c r="D23" s="13"/>
      <c r="E23" s="13"/>
      <c r="F23" s="13"/>
      <c r="G23" s="13"/>
      <c r="H23" s="13"/>
      <c r="I23" s="13"/>
      <c r="J23" s="13"/>
      <c r="K23" s="13"/>
    </row>
    <row r="24" customFormat="false" ht="7.5" hidden="false" customHeight="true" outlineLevel="0" collapsed="false"/>
    <row r="25" customFormat="false" ht="21.75" hidden="false" customHeight="true" outlineLevel="0" collapsed="false">
      <c r="B25" s="4" t="s">
        <v>31</v>
      </c>
      <c r="C25" s="4"/>
      <c r="D25" s="4"/>
      <c r="E25" s="4"/>
      <c r="F25" s="4"/>
      <c r="G25" s="4"/>
      <c r="H25" s="4"/>
      <c r="I25" s="4"/>
      <c r="J25" s="4"/>
      <c r="K25" s="4"/>
    </row>
    <row r="26" customFormat="false" ht="15" hidden="false" customHeight="true" outlineLevel="0" collapsed="false"/>
    <row r="27" customFormat="false" ht="15" hidden="false" customHeight="true" outlineLevel="0" collapsed="false"/>
    <row r="28" customFormat="false" ht="15" hidden="false" customHeight="true" outlineLevel="0" collapsed="false"/>
    <row r="29" customFormat="false" ht="15" hidden="false" customHeight="true" outlineLevel="0" collapsed="false"/>
    <row r="30" customFormat="false" ht="15" hidden="false" customHeight="true" outlineLevel="0" collapsed="false"/>
    <row r="31" customFormat="false" ht="15" hidden="false" customHeight="true" outlineLevel="0" collapsed="false"/>
    <row r="32" customFormat="false" ht="15" hidden="false" customHeight="true" outlineLevel="0" collapsed="false"/>
    <row r="33" customFormat="false" ht="15" hidden="false" customHeight="true" outlineLevel="0" collapsed="false"/>
    <row r="34" customFormat="false" ht="15" hidden="false" customHeight="true" outlineLevel="0" collapsed="false"/>
    <row r="35" customFormat="false" ht="15" hidden="false" customHeight="true" outlineLevel="0" collapsed="false"/>
    <row r="36" customFormat="false" ht="15" hidden="false" customHeight="true" outlineLevel="0" collapsed="false"/>
    <row r="37" customFormat="false" ht="15" hidden="false" customHeight="true" outlineLevel="0" collapsed="false"/>
    <row r="38" customFormat="false" ht="15" hidden="false" customHeight="true" outlineLevel="0" collapsed="false"/>
    <row r="39" customFormat="false" ht="15" hidden="false" customHeight="true" outlineLevel="0" collapsed="false"/>
    <row r="40" customFormat="false" ht="15" hidden="false" customHeight="true" outlineLevel="0" collapsed="false"/>
    <row r="41" customFormat="false" ht="15" hidden="false" customHeight="true" outlineLevel="0" collapsed="false"/>
    <row r="42" customFormat="false" ht="15" hidden="false" customHeight="true" outlineLevel="0" collapsed="false"/>
    <row r="43" customFormat="false" ht="7.5" hidden="false" customHeight="true" outlineLevel="0" collapsed="false"/>
    <row r="44" customFormat="false" ht="15" hidden="false" customHeight="false" outlineLevel="0" collapsed="false">
      <c r="B44" s="25" t="s">
        <v>32</v>
      </c>
      <c r="C44" s="25"/>
      <c r="D44" s="25"/>
      <c r="E44" s="25"/>
      <c r="F44" s="25"/>
      <c r="G44" s="25"/>
      <c r="H44" s="25"/>
      <c r="I44" s="25"/>
      <c r="J44" s="25"/>
      <c r="K44" s="25"/>
    </row>
  </sheetData>
  <mergeCells count="33">
    <mergeCell ref="B2:K2"/>
    <mergeCell ref="B3:K3"/>
    <mergeCell ref="B4:K4"/>
    <mergeCell ref="B6:C6"/>
    <mergeCell ref="E6:F6"/>
    <mergeCell ref="H6:I6"/>
    <mergeCell ref="J6:K6"/>
    <mergeCell ref="H7:I8"/>
    <mergeCell ref="J7:K8"/>
    <mergeCell ref="H9:I9"/>
    <mergeCell ref="J9:K9"/>
    <mergeCell ref="H10:I11"/>
    <mergeCell ref="J10:K11"/>
    <mergeCell ref="B14:F14"/>
    <mergeCell ref="B16:K16"/>
    <mergeCell ref="B17:E17"/>
    <mergeCell ref="F17:G17"/>
    <mergeCell ref="H17:J17"/>
    <mergeCell ref="B18:E18"/>
    <mergeCell ref="F18:G18"/>
    <mergeCell ref="H18:J18"/>
    <mergeCell ref="B19:E19"/>
    <mergeCell ref="F19:G19"/>
    <mergeCell ref="H19:J19"/>
    <mergeCell ref="B20:E20"/>
    <mergeCell ref="F20:G20"/>
    <mergeCell ref="H20:J20"/>
    <mergeCell ref="B21:E21"/>
    <mergeCell ref="F21:G21"/>
    <mergeCell ref="H21:J21"/>
    <mergeCell ref="B23:K23"/>
    <mergeCell ref="B25:K25"/>
    <mergeCell ref="B44:K44"/>
  </mergeCells>
  <printOptions headings="false" gridLines="false" gridLinesSet="true" horizontalCentered="tru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L36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3" min="2" style="0" width="8"/>
    <col collapsed="false" customWidth="true" hidden="false" outlineLevel="0" max="4" min="4" style="0" width="14"/>
    <col collapsed="false" customWidth="true" hidden="false" outlineLevel="0" max="5" min="5" style="0" width="16"/>
    <col collapsed="false" customWidth="true" hidden="false" outlineLevel="0" max="8" min="6" style="0" width="14"/>
    <col collapsed="false" customWidth="true" hidden="false" outlineLevel="0" max="12" min="9" style="0" width="16"/>
    <col collapsed="false" customWidth="true" hidden="false" outlineLevel="0" max="13" min="13" style="0" width="2"/>
  </cols>
  <sheetData>
    <row r="1" customFormat="false" ht="7.5" hidden="false" customHeight="true" outlineLevel="0" collapsed="false"/>
    <row r="2" customFormat="false" ht="31.5" hidden="false" customHeight="true" outlineLevel="0" collapsed="false">
      <c r="B2" s="26" t="s">
        <v>33</v>
      </c>
      <c r="C2" s="26"/>
      <c r="D2" s="26"/>
      <c r="E2" s="26"/>
      <c r="F2" s="26"/>
      <c r="G2" s="26"/>
      <c r="H2" s="26"/>
      <c r="I2" s="26"/>
      <c r="J2" s="26"/>
      <c r="K2" s="26"/>
    </row>
    <row r="3" customFormat="false" ht="39.75" hidden="false" customHeight="true" outlineLevel="0" collapsed="false">
      <c r="B3" s="27" t="s">
        <v>34</v>
      </c>
      <c r="C3" s="27" t="s">
        <v>35</v>
      </c>
      <c r="D3" s="27" t="s">
        <v>36</v>
      </c>
      <c r="E3" s="27" t="s">
        <v>37</v>
      </c>
      <c r="F3" s="27" t="s">
        <v>38</v>
      </c>
      <c r="G3" s="27" t="s">
        <v>39</v>
      </c>
      <c r="H3" s="27" t="s">
        <v>40</v>
      </c>
      <c r="I3" s="27" t="s">
        <v>41</v>
      </c>
      <c r="J3" s="27" t="s">
        <v>42</v>
      </c>
      <c r="K3" s="27" t="s">
        <v>43</v>
      </c>
      <c r="L3" s="27" t="s">
        <v>44</v>
      </c>
    </row>
    <row r="4" customFormat="false" ht="15" hidden="false" customHeight="false" outlineLevel="0" collapsed="false">
      <c r="B4" s="28" t="n">
        <v>1</v>
      </c>
      <c r="C4" s="29" t="n">
        <f aca="false">INT((B4-1)/12)+1</f>
        <v>1</v>
      </c>
      <c r="D4" s="30" t="n">
        <f aca="false">EDATE(Übersicht!$F$8,B4-1)</f>
        <v>46113</v>
      </c>
      <c r="E4" s="31" t="n">
        <f aca="false">Übersicht!$C$7</f>
        <v>300000</v>
      </c>
      <c r="F4" s="31" t="n">
        <f aca="false">IF(E4&lt;=0,0,MIN(Übersicht!$C$7*(Übersicht!$C$8+Übersicht!$C$9)/12, E4+E4*Übersicht!$C$8/12))</f>
        <v>1587.5</v>
      </c>
      <c r="G4" s="31" t="n">
        <f aca="false">IF(E4&lt;=0,0,E4*Übersicht!$C$8/12)</f>
        <v>962.5</v>
      </c>
      <c r="H4" s="31" t="n">
        <f aca="false">IF(F4&lt;=0,0,F4-G4)</f>
        <v>625</v>
      </c>
      <c r="I4" s="31" t="n">
        <f aca="false">IF(AND(MOD(B4,12)=0, C4&gt;=Übersicht!$F$10, E4-H4&gt;0),MIN(Übersicht!$F$9, E4-H4),0)</f>
        <v>0</v>
      </c>
      <c r="J4" s="31" t="n">
        <f aca="false">MAX(0, E4-H4-I4)</f>
        <v>299375</v>
      </c>
      <c r="K4" s="31" t="n">
        <f aca="false">G4</f>
        <v>962.5</v>
      </c>
      <c r="L4" s="32" t="n">
        <f aca="false">H4+I4</f>
        <v>625</v>
      </c>
    </row>
    <row r="5" customFormat="false" ht="15" hidden="false" customHeight="false" outlineLevel="0" collapsed="false">
      <c r="B5" s="33" t="n">
        <v>2</v>
      </c>
      <c r="C5" s="34" t="n">
        <f aca="false">INT((B5-1)/12)+1</f>
        <v>1</v>
      </c>
      <c r="D5" s="35" t="n">
        <f aca="false">EDATE(Übersicht!$F$8,B5-1)</f>
        <v>46143</v>
      </c>
      <c r="E5" s="36" t="n">
        <f aca="false">J4</f>
        <v>299375</v>
      </c>
      <c r="F5" s="36" t="n">
        <f aca="false">IF(E5&lt;=0,0,MIN(Übersicht!$C$7*(Übersicht!$C$8+Übersicht!$C$9)/12, E5+E5*Übersicht!$C$8/12))</f>
        <v>1587.5</v>
      </c>
      <c r="G5" s="36" t="n">
        <f aca="false">IF(E5&lt;=0,0,E5*Übersicht!$C$8/12)</f>
        <v>960.494791666667</v>
      </c>
      <c r="H5" s="36" t="n">
        <f aca="false">IF(F5&lt;=0,0,F5-G5)</f>
        <v>627.005208333333</v>
      </c>
      <c r="I5" s="36" t="n">
        <f aca="false">IF(AND(MOD(B5,12)=0, C5&gt;=Übersicht!$F$10, E5-H5&gt;0),MIN(Übersicht!$F$9, E5-H5),0)</f>
        <v>0</v>
      </c>
      <c r="J5" s="36" t="n">
        <f aca="false">MAX(0, E5-H5-I5)</f>
        <v>298747.994791667</v>
      </c>
      <c r="K5" s="36" t="n">
        <f aca="false">K4+G5</f>
        <v>1922.99479166667</v>
      </c>
      <c r="L5" s="37" t="n">
        <f aca="false">L4+H5+I5</f>
        <v>1252.00520833333</v>
      </c>
    </row>
    <row r="6" customFormat="false" ht="15" hidden="false" customHeight="false" outlineLevel="0" collapsed="false">
      <c r="B6" s="28" t="n">
        <v>3</v>
      </c>
      <c r="C6" s="29" t="n">
        <f aca="false">INT((B6-1)/12)+1</f>
        <v>1</v>
      </c>
      <c r="D6" s="30" t="n">
        <f aca="false">EDATE(Übersicht!$F$8,B6-1)</f>
        <v>46174</v>
      </c>
      <c r="E6" s="31" t="n">
        <f aca="false">J5</f>
        <v>298747.994791667</v>
      </c>
      <c r="F6" s="31" t="n">
        <f aca="false">IF(E6&lt;=0,0,MIN(Übersicht!$C$7*(Übersicht!$C$8+Übersicht!$C$9)/12, E6+E6*Übersicht!$C$8/12))</f>
        <v>1587.5</v>
      </c>
      <c r="G6" s="31" t="n">
        <f aca="false">IF(E6&lt;=0,0,E6*Übersicht!$C$8/12)</f>
        <v>958.483149956597</v>
      </c>
      <c r="H6" s="31" t="n">
        <f aca="false">IF(F6&lt;=0,0,F6-G6)</f>
        <v>629.016850043403</v>
      </c>
      <c r="I6" s="31" t="n">
        <f aca="false">IF(AND(MOD(B6,12)=0, C6&gt;=Übersicht!$F$10, E6-H6&gt;0),MIN(Übersicht!$F$9, E6-H6),0)</f>
        <v>0</v>
      </c>
      <c r="J6" s="31" t="n">
        <f aca="false">MAX(0, E6-H6-I6)</f>
        <v>298118.977941623</v>
      </c>
      <c r="K6" s="31" t="n">
        <f aca="false">K5+G6</f>
        <v>2881.47794162326</v>
      </c>
      <c r="L6" s="32" t="n">
        <f aca="false">L5+H6+I6</f>
        <v>1881.02205837674</v>
      </c>
    </row>
    <row r="7" customFormat="false" ht="15" hidden="false" customHeight="false" outlineLevel="0" collapsed="false">
      <c r="B7" s="33" t="n">
        <v>4</v>
      </c>
      <c r="C7" s="34" t="n">
        <f aca="false">INT((B7-1)/12)+1</f>
        <v>1</v>
      </c>
      <c r="D7" s="35" t="n">
        <f aca="false">EDATE(Übersicht!$F$8,B7-1)</f>
        <v>46204</v>
      </c>
      <c r="E7" s="36" t="n">
        <f aca="false">J6</f>
        <v>298118.977941623</v>
      </c>
      <c r="F7" s="36" t="n">
        <f aca="false">IF(E7&lt;=0,0,MIN(Übersicht!$C$7*(Übersicht!$C$8+Übersicht!$C$9)/12, E7+E7*Übersicht!$C$8/12))</f>
        <v>1587.5</v>
      </c>
      <c r="G7" s="36" t="n">
        <f aca="false">IF(E7&lt;=0,0,E7*Übersicht!$C$8/12)</f>
        <v>956.465054229375</v>
      </c>
      <c r="H7" s="36" t="n">
        <f aca="false">IF(F7&lt;=0,0,F7-G7)</f>
        <v>631.034945770625</v>
      </c>
      <c r="I7" s="36" t="n">
        <f aca="false">IF(AND(MOD(B7,12)=0, C7&gt;=Übersicht!$F$10, E7-H7&gt;0),MIN(Übersicht!$F$9, E7-H7),0)</f>
        <v>0</v>
      </c>
      <c r="J7" s="36" t="n">
        <f aca="false">MAX(0, E7-H7-I7)</f>
        <v>297487.942995853</v>
      </c>
      <c r="K7" s="36" t="n">
        <f aca="false">K6+G7</f>
        <v>3837.94299585264</v>
      </c>
      <c r="L7" s="37" t="n">
        <f aca="false">L6+H7+I7</f>
        <v>2512.05700414736</v>
      </c>
    </row>
    <row r="8" customFormat="false" ht="15" hidden="false" customHeight="false" outlineLevel="0" collapsed="false">
      <c r="B8" s="28" t="n">
        <v>5</v>
      </c>
      <c r="C8" s="29" t="n">
        <f aca="false">INT((B8-1)/12)+1</f>
        <v>1</v>
      </c>
      <c r="D8" s="30" t="n">
        <f aca="false">EDATE(Übersicht!$F$8,B8-1)</f>
        <v>46235</v>
      </c>
      <c r="E8" s="31" t="n">
        <f aca="false">J7</f>
        <v>297487.942995853</v>
      </c>
      <c r="F8" s="31" t="n">
        <f aca="false">IF(E8&lt;=0,0,MIN(Übersicht!$C$7*(Übersicht!$C$8+Übersicht!$C$9)/12, E8+E8*Übersicht!$C$8/12))</f>
        <v>1587.5</v>
      </c>
      <c r="G8" s="31" t="n">
        <f aca="false">IF(E8&lt;=0,0,E8*Übersicht!$C$8/12)</f>
        <v>954.440483778361</v>
      </c>
      <c r="H8" s="31" t="n">
        <f aca="false">IF(F8&lt;=0,0,F8-G8)</f>
        <v>633.05951622164</v>
      </c>
      <c r="I8" s="31" t="n">
        <f aca="false">IF(AND(MOD(B8,12)=0, C8&gt;=Übersicht!$F$10, E8-H8&gt;0),MIN(Übersicht!$F$9, E8-H8),0)</f>
        <v>0</v>
      </c>
      <c r="J8" s="31" t="n">
        <f aca="false">MAX(0, E8-H8-I8)</f>
        <v>296854.883479631</v>
      </c>
      <c r="K8" s="31" t="n">
        <f aca="false">K7+G8</f>
        <v>4792.383479631</v>
      </c>
      <c r="L8" s="32" t="n">
        <f aca="false">L7+H8+I8</f>
        <v>3145.116520369</v>
      </c>
    </row>
    <row r="9" customFormat="false" ht="15" hidden="false" customHeight="false" outlineLevel="0" collapsed="false">
      <c r="B9" s="33" t="n">
        <v>6</v>
      </c>
      <c r="C9" s="34" t="n">
        <f aca="false">INT((B9-1)/12)+1</f>
        <v>1</v>
      </c>
      <c r="D9" s="35" t="n">
        <f aca="false">EDATE(Übersicht!$F$8,B9-1)</f>
        <v>46266</v>
      </c>
      <c r="E9" s="36" t="n">
        <f aca="false">J8</f>
        <v>296854.883479631</v>
      </c>
      <c r="F9" s="36" t="n">
        <f aca="false">IF(E9&lt;=0,0,MIN(Übersicht!$C$7*(Übersicht!$C$8+Übersicht!$C$9)/12, E9+E9*Übersicht!$C$8/12))</f>
        <v>1587.5</v>
      </c>
      <c r="G9" s="36" t="n">
        <f aca="false">IF(E9&lt;=0,0,E9*Übersicht!$C$8/12)</f>
        <v>952.409417830483</v>
      </c>
      <c r="H9" s="36" t="n">
        <f aca="false">IF(F9&lt;=0,0,F9-G9)</f>
        <v>635.090582169517</v>
      </c>
      <c r="I9" s="36" t="n">
        <f aca="false">IF(AND(MOD(B9,12)=0, C9&gt;=Übersicht!$F$10, E9-H9&gt;0),MIN(Übersicht!$F$9, E9-H9),0)</f>
        <v>0</v>
      </c>
      <c r="J9" s="36" t="n">
        <f aca="false">MAX(0, E9-H9-I9)</f>
        <v>296219.792897462</v>
      </c>
      <c r="K9" s="36" t="n">
        <f aca="false">K8+G9</f>
        <v>5744.79289746148</v>
      </c>
      <c r="L9" s="37" t="n">
        <f aca="false">L8+H9+I9</f>
        <v>3780.20710253852</v>
      </c>
    </row>
    <row r="10" customFormat="false" ht="15" hidden="false" customHeight="false" outlineLevel="0" collapsed="false">
      <c r="B10" s="28" t="n">
        <v>7</v>
      </c>
      <c r="C10" s="29" t="n">
        <f aca="false">INT((B10-1)/12)+1</f>
        <v>1</v>
      </c>
      <c r="D10" s="30" t="n">
        <f aca="false">EDATE(Übersicht!$F$8,B10-1)</f>
        <v>46296</v>
      </c>
      <c r="E10" s="31" t="n">
        <f aca="false">J9</f>
        <v>296219.792897462</v>
      </c>
      <c r="F10" s="31" t="n">
        <f aca="false">IF(E10&lt;=0,0,MIN(Übersicht!$C$7*(Übersicht!$C$8+Übersicht!$C$9)/12, E10+E10*Übersicht!$C$8/12))</f>
        <v>1587.5</v>
      </c>
      <c r="G10" s="31" t="n">
        <f aca="false">IF(E10&lt;=0,0,E10*Übersicht!$C$8/12)</f>
        <v>950.371835546022</v>
      </c>
      <c r="H10" s="31" t="n">
        <f aca="false">IF(F10&lt;=0,0,F10-G10)</f>
        <v>637.128164453978</v>
      </c>
      <c r="I10" s="31" t="n">
        <f aca="false">IF(AND(MOD(B10,12)=0, C10&gt;=Übersicht!$F$10, E10-H10&gt;0),MIN(Übersicht!$F$9, E10-H10),0)</f>
        <v>0</v>
      </c>
      <c r="J10" s="31" t="n">
        <f aca="false">MAX(0, E10-H10-I10)</f>
        <v>295582.664733008</v>
      </c>
      <c r="K10" s="31" t="n">
        <f aca="false">K9+G10</f>
        <v>6695.16473300751</v>
      </c>
      <c r="L10" s="32" t="n">
        <f aca="false">L9+H10+I10</f>
        <v>4417.3352669925</v>
      </c>
    </row>
    <row r="11" customFormat="false" ht="15" hidden="false" customHeight="false" outlineLevel="0" collapsed="false">
      <c r="B11" s="33" t="n">
        <v>8</v>
      </c>
      <c r="C11" s="34" t="n">
        <f aca="false">INT((B11-1)/12)+1</f>
        <v>1</v>
      </c>
      <c r="D11" s="35" t="n">
        <f aca="false">EDATE(Übersicht!$F$8,B11-1)</f>
        <v>46327</v>
      </c>
      <c r="E11" s="36" t="n">
        <f aca="false">J10</f>
        <v>295582.664733008</v>
      </c>
      <c r="F11" s="36" t="n">
        <f aca="false">IF(E11&lt;=0,0,MIN(Übersicht!$C$7*(Übersicht!$C$8+Übersicht!$C$9)/12, E11+E11*Übersicht!$C$8/12))</f>
        <v>1587.5</v>
      </c>
      <c r="G11" s="36" t="n">
        <f aca="false">IF(E11&lt;=0,0,E11*Übersicht!$C$8/12)</f>
        <v>948.327716018399</v>
      </c>
      <c r="H11" s="36" t="n">
        <f aca="false">IF(F11&lt;=0,0,F11-G11)</f>
        <v>639.172283981601</v>
      </c>
      <c r="I11" s="36" t="n">
        <f aca="false">IF(AND(MOD(B11,12)=0, C11&gt;=Übersicht!$F$10, E11-H11&gt;0),MIN(Übersicht!$F$9, E11-H11),0)</f>
        <v>0</v>
      </c>
      <c r="J11" s="36" t="n">
        <f aca="false">MAX(0, E11-H11-I11)</f>
        <v>294943.492449026</v>
      </c>
      <c r="K11" s="36" t="n">
        <f aca="false">K10+G11</f>
        <v>7643.4924490259</v>
      </c>
      <c r="L11" s="37" t="n">
        <f aca="false">L10+H11+I11</f>
        <v>5056.5075509741</v>
      </c>
    </row>
    <row r="12" customFormat="false" ht="15" hidden="false" customHeight="false" outlineLevel="0" collapsed="false">
      <c r="B12" s="28" t="n">
        <v>9</v>
      </c>
      <c r="C12" s="29" t="n">
        <f aca="false">INT((B12-1)/12)+1</f>
        <v>1</v>
      </c>
      <c r="D12" s="30" t="n">
        <f aca="false">EDATE(Übersicht!$F$8,B12-1)</f>
        <v>46357</v>
      </c>
      <c r="E12" s="31" t="n">
        <f aca="false">J11</f>
        <v>294943.492449026</v>
      </c>
      <c r="F12" s="31" t="n">
        <f aca="false">IF(E12&lt;=0,0,MIN(Übersicht!$C$7*(Übersicht!$C$8+Übersicht!$C$9)/12, E12+E12*Übersicht!$C$8/12))</f>
        <v>1587.5</v>
      </c>
      <c r="G12" s="31" t="n">
        <f aca="false">IF(E12&lt;=0,0,E12*Übersicht!$C$8/12)</f>
        <v>946.277038273958</v>
      </c>
      <c r="H12" s="31" t="n">
        <f aca="false">IF(F12&lt;=0,0,F12-G12)</f>
        <v>641.222961726042</v>
      </c>
      <c r="I12" s="31" t="n">
        <f aca="false">IF(AND(MOD(B12,12)=0, C12&gt;=Übersicht!$F$10, E12-H12&gt;0),MIN(Übersicht!$F$9, E12-H12),0)</f>
        <v>0</v>
      </c>
      <c r="J12" s="31" t="n">
        <f aca="false">MAX(0, E12-H12-I12)</f>
        <v>294302.2694873</v>
      </c>
      <c r="K12" s="31" t="n">
        <f aca="false">K11+G12</f>
        <v>8589.76948729986</v>
      </c>
      <c r="L12" s="32" t="n">
        <f aca="false">L11+H12+I12</f>
        <v>5697.73051270014</v>
      </c>
    </row>
    <row r="13" customFormat="false" ht="15" hidden="false" customHeight="false" outlineLevel="0" collapsed="false">
      <c r="B13" s="33" t="n">
        <v>10</v>
      </c>
      <c r="C13" s="34" t="n">
        <f aca="false">INT((B13-1)/12)+1</f>
        <v>1</v>
      </c>
      <c r="D13" s="35" t="n">
        <f aca="false">EDATE(Übersicht!$F$8,B13-1)</f>
        <v>46388</v>
      </c>
      <c r="E13" s="36" t="n">
        <f aca="false">J12</f>
        <v>294302.2694873</v>
      </c>
      <c r="F13" s="36" t="n">
        <f aca="false">IF(E13&lt;=0,0,MIN(Übersicht!$C$7*(Übersicht!$C$8+Übersicht!$C$9)/12, E13+E13*Übersicht!$C$8/12))</f>
        <v>1587.5</v>
      </c>
      <c r="G13" s="36" t="n">
        <f aca="false">IF(E13&lt;=0,0,E13*Übersicht!$C$8/12)</f>
        <v>944.219781271754</v>
      </c>
      <c r="H13" s="36" t="n">
        <f aca="false">IF(F13&lt;=0,0,F13-G13)</f>
        <v>643.280218728246</v>
      </c>
      <c r="I13" s="36" t="n">
        <f aca="false">IF(AND(MOD(B13,12)=0, C13&gt;=Übersicht!$F$10, E13-H13&gt;0),MIN(Übersicht!$F$9, E13-H13),0)</f>
        <v>0</v>
      </c>
      <c r="J13" s="36" t="n">
        <f aca="false">MAX(0, E13-H13-I13)</f>
        <v>293658.989268572</v>
      </c>
      <c r="K13" s="36" t="n">
        <f aca="false">K12+G13</f>
        <v>9533.98926857162</v>
      </c>
      <c r="L13" s="37" t="n">
        <f aca="false">L12+H13+I13</f>
        <v>6341.01073142838</v>
      </c>
    </row>
    <row r="14" customFormat="false" ht="15" hidden="false" customHeight="false" outlineLevel="0" collapsed="false">
      <c r="B14" s="28" t="n">
        <v>11</v>
      </c>
      <c r="C14" s="29" t="n">
        <f aca="false">INT((B14-1)/12)+1</f>
        <v>1</v>
      </c>
      <c r="D14" s="30" t="n">
        <f aca="false">EDATE(Übersicht!$F$8,B14-1)</f>
        <v>46419</v>
      </c>
      <c r="E14" s="31" t="n">
        <f aca="false">J13</f>
        <v>293658.989268572</v>
      </c>
      <c r="F14" s="31" t="n">
        <f aca="false">IF(E14&lt;=0,0,MIN(Übersicht!$C$7*(Übersicht!$C$8+Übersicht!$C$9)/12, E14+E14*Übersicht!$C$8/12))</f>
        <v>1587.5</v>
      </c>
      <c r="G14" s="31" t="n">
        <f aca="false">IF(E14&lt;=0,0,E14*Übersicht!$C$8/12)</f>
        <v>942.155923903334</v>
      </c>
      <c r="H14" s="31" t="n">
        <f aca="false">IF(F14&lt;=0,0,F14-G14)</f>
        <v>645.344076096666</v>
      </c>
      <c r="I14" s="31" t="n">
        <f aca="false">IF(AND(MOD(B14,12)=0, C14&gt;=Übersicht!$F$10, E14-H14&gt;0),MIN(Übersicht!$F$9, E14-H14),0)</f>
        <v>0</v>
      </c>
      <c r="J14" s="31" t="n">
        <f aca="false">MAX(0, E14-H14-I14)</f>
        <v>293013.645192475</v>
      </c>
      <c r="K14" s="31" t="n">
        <f aca="false">K13+G14</f>
        <v>10476.1451924749</v>
      </c>
      <c r="L14" s="32" t="n">
        <f aca="false">L13+H14+I14</f>
        <v>6986.35480752505</v>
      </c>
    </row>
    <row r="15" customFormat="false" ht="15" hidden="false" customHeight="false" outlineLevel="0" collapsed="false">
      <c r="B15" s="38" t="n">
        <v>12</v>
      </c>
      <c r="C15" s="39" t="n">
        <f aca="false">INT((B15-1)/12)+1</f>
        <v>1</v>
      </c>
      <c r="D15" s="40" t="n">
        <f aca="false">EDATE(Übersicht!$F$8,B15-1)</f>
        <v>46447</v>
      </c>
      <c r="E15" s="41" t="n">
        <f aca="false">J14</f>
        <v>293013.645192475</v>
      </c>
      <c r="F15" s="41" t="n">
        <f aca="false">IF(E15&lt;=0,0,MIN(Übersicht!$C$7*(Übersicht!$C$8+Übersicht!$C$9)/12, E15+E15*Übersicht!$C$8/12))</f>
        <v>1587.5</v>
      </c>
      <c r="G15" s="41" t="n">
        <f aca="false">IF(E15&lt;=0,0,E15*Übersicht!$C$8/12)</f>
        <v>940.085444992524</v>
      </c>
      <c r="H15" s="41" t="n">
        <f aca="false">IF(F15&lt;=0,0,F15-G15)</f>
        <v>647.414555007476</v>
      </c>
      <c r="I15" s="42" t="n">
        <f aca="false">IF(AND(MOD(B15,12)=0, C15&gt;=Übersicht!$F$10, E15-H15&gt;0),MIN(Übersicht!$F$9, E15-H15),0)</f>
        <v>0</v>
      </c>
      <c r="J15" s="41" t="n">
        <f aca="false">MAX(0, E15-H15-I15)</f>
        <v>292366.230637468</v>
      </c>
      <c r="K15" s="41" t="n">
        <f aca="false">K14+G15</f>
        <v>11416.2306374675</v>
      </c>
      <c r="L15" s="43" t="n">
        <f aca="false">L14+H15+I15</f>
        <v>7633.76936253253</v>
      </c>
    </row>
    <row r="16" customFormat="false" ht="15" hidden="false" customHeight="false" outlineLevel="0" collapsed="false">
      <c r="B16" s="28" t="n">
        <v>13</v>
      </c>
      <c r="C16" s="29" t="n">
        <f aca="false">INT((B16-1)/12)+1</f>
        <v>2</v>
      </c>
      <c r="D16" s="30" t="n">
        <f aca="false">EDATE(Übersicht!$F$8,B16-1)</f>
        <v>46478</v>
      </c>
      <c r="E16" s="31" t="n">
        <f aca="false">J15</f>
        <v>292366.230637468</v>
      </c>
      <c r="F16" s="31" t="n">
        <f aca="false">IF(E16&lt;=0,0,MIN(Übersicht!$C$7*(Übersicht!$C$8+Übersicht!$C$9)/12, E16+E16*Übersicht!$C$8/12))</f>
        <v>1587.5</v>
      </c>
      <c r="G16" s="31" t="n">
        <f aca="false">IF(E16&lt;=0,0,E16*Übersicht!$C$8/12)</f>
        <v>938.008323295209</v>
      </c>
      <c r="H16" s="31" t="n">
        <f aca="false">IF(F16&lt;=0,0,F16-G16)</f>
        <v>649.491676704792</v>
      </c>
      <c r="I16" s="31" t="n">
        <f aca="false">IF(AND(MOD(B16,12)=0, C16&gt;=Übersicht!$F$10, E16-H16&gt;0),MIN(Übersicht!$F$9, E16-H16),0)</f>
        <v>0</v>
      </c>
      <c r="J16" s="31" t="n">
        <f aca="false">MAX(0, E16-H16-I16)</f>
        <v>291716.738960763</v>
      </c>
      <c r="K16" s="31" t="n">
        <f aca="false">K15+G16</f>
        <v>12354.2389607627</v>
      </c>
      <c r="L16" s="32" t="n">
        <f aca="false">L15+H16+I16</f>
        <v>8283.26103923732</v>
      </c>
    </row>
    <row r="17" customFormat="false" ht="15" hidden="false" customHeight="false" outlineLevel="0" collapsed="false">
      <c r="B17" s="33" t="n">
        <v>14</v>
      </c>
      <c r="C17" s="34" t="n">
        <f aca="false">INT((B17-1)/12)+1</f>
        <v>2</v>
      </c>
      <c r="D17" s="35" t="n">
        <f aca="false">EDATE(Übersicht!$F$8,B17-1)</f>
        <v>46508</v>
      </c>
      <c r="E17" s="36" t="n">
        <f aca="false">J16</f>
        <v>291716.738960763</v>
      </c>
      <c r="F17" s="36" t="n">
        <f aca="false">IF(E17&lt;=0,0,MIN(Übersicht!$C$7*(Übersicht!$C$8+Übersicht!$C$9)/12, E17+E17*Übersicht!$C$8/12))</f>
        <v>1587.5</v>
      </c>
      <c r="G17" s="36" t="n">
        <f aca="false">IF(E17&lt;=0,0,E17*Übersicht!$C$8/12)</f>
        <v>935.924537499114</v>
      </c>
      <c r="H17" s="36" t="n">
        <f aca="false">IF(F17&lt;=0,0,F17-G17)</f>
        <v>651.575462500886</v>
      </c>
      <c r="I17" s="36" t="n">
        <f aca="false">IF(AND(MOD(B17,12)=0, C17&gt;=Übersicht!$F$10, E17-H17&gt;0),MIN(Übersicht!$F$9, E17-H17),0)</f>
        <v>0</v>
      </c>
      <c r="J17" s="36" t="n">
        <f aca="false">MAX(0, E17-H17-I17)</f>
        <v>291065.163498262</v>
      </c>
      <c r="K17" s="36" t="n">
        <f aca="false">K16+G17</f>
        <v>13290.1634982618</v>
      </c>
      <c r="L17" s="37" t="n">
        <f aca="false">L16+H17+I17</f>
        <v>8934.8365017382</v>
      </c>
    </row>
    <row r="18" customFormat="false" ht="15" hidden="false" customHeight="false" outlineLevel="0" collapsed="false">
      <c r="B18" s="28" t="n">
        <v>15</v>
      </c>
      <c r="C18" s="29" t="n">
        <f aca="false">INT((B18-1)/12)+1</f>
        <v>2</v>
      </c>
      <c r="D18" s="30" t="n">
        <f aca="false">EDATE(Übersicht!$F$8,B18-1)</f>
        <v>46539</v>
      </c>
      <c r="E18" s="31" t="n">
        <f aca="false">J17</f>
        <v>291065.163498262</v>
      </c>
      <c r="F18" s="31" t="n">
        <f aca="false">IF(E18&lt;=0,0,MIN(Übersicht!$C$7*(Übersicht!$C$8+Übersicht!$C$9)/12, E18+E18*Übersicht!$C$8/12))</f>
        <v>1587.5</v>
      </c>
      <c r="G18" s="31" t="n">
        <f aca="false">IF(E18&lt;=0,0,E18*Übersicht!$C$8/12)</f>
        <v>933.83406622359</v>
      </c>
      <c r="H18" s="31" t="n">
        <f aca="false">IF(F18&lt;=0,0,F18-G18)</f>
        <v>653.66593377641</v>
      </c>
      <c r="I18" s="31" t="n">
        <f aca="false">IF(AND(MOD(B18,12)=0, C18&gt;=Übersicht!$F$10, E18-H18&gt;0),MIN(Übersicht!$F$9, E18-H18),0)</f>
        <v>0</v>
      </c>
      <c r="J18" s="31" t="n">
        <f aca="false">MAX(0, E18-H18-I18)</f>
        <v>290411.497564486</v>
      </c>
      <c r="K18" s="31" t="n">
        <f aca="false">K17+G18</f>
        <v>14223.9975644854</v>
      </c>
      <c r="L18" s="32" t="n">
        <f aca="false">L17+H18+I18</f>
        <v>9588.50243551461</v>
      </c>
    </row>
    <row r="19" customFormat="false" ht="15" hidden="false" customHeight="false" outlineLevel="0" collapsed="false">
      <c r="B19" s="33" t="n">
        <v>16</v>
      </c>
      <c r="C19" s="34" t="n">
        <f aca="false">INT((B19-1)/12)+1</f>
        <v>2</v>
      </c>
      <c r="D19" s="35" t="n">
        <f aca="false">EDATE(Übersicht!$F$8,B19-1)</f>
        <v>46569</v>
      </c>
      <c r="E19" s="36" t="n">
        <f aca="false">J18</f>
        <v>290411.497564486</v>
      </c>
      <c r="F19" s="36" t="n">
        <f aca="false">IF(E19&lt;=0,0,MIN(Übersicht!$C$7*(Übersicht!$C$8+Übersicht!$C$9)/12, E19+E19*Übersicht!$C$8/12))</f>
        <v>1587.5</v>
      </c>
      <c r="G19" s="36" t="n">
        <f aca="false">IF(E19&lt;=0,0,E19*Übersicht!$C$8/12)</f>
        <v>931.736888019391</v>
      </c>
      <c r="H19" s="36" t="n">
        <f aca="false">IF(F19&lt;=0,0,F19-G19)</f>
        <v>655.763111980609</v>
      </c>
      <c r="I19" s="36" t="n">
        <f aca="false">IF(AND(MOD(B19,12)=0, C19&gt;=Übersicht!$F$10, E19-H19&gt;0),MIN(Übersicht!$F$9, E19-H19),0)</f>
        <v>0</v>
      </c>
      <c r="J19" s="36" t="n">
        <f aca="false">MAX(0, E19-H19-I19)</f>
        <v>289755.734452505</v>
      </c>
      <c r="K19" s="36" t="n">
        <f aca="false">K18+G19</f>
        <v>15155.7344525048</v>
      </c>
      <c r="L19" s="37" t="n">
        <f aca="false">L18+H19+I19</f>
        <v>10244.2655474952</v>
      </c>
    </row>
    <row r="20" customFormat="false" ht="15" hidden="false" customHeight="false" outlineLevel="0" collapsed="false">
      <c r="B20" s="28" t="n">
        <v>17</v>
      </c>
      <c r="C20" s="29" t="n">
        <f aca="false">INT((B20-1)/12)+1</f>
        <v>2</v>
      </c>
      <c r="D20" s="30" t="n">
        <f aca="false">EDATE(Übersicht!$F$8,B20-1)</f>
        <v>46600</v>
      </c>
      <c r="E20" s="31" t="n">
        <f aca="false">J19</f>
        <v>289755.734452505</v>
      </c>
      <c r="F20" s="31" t="n">
        <f aca="false">IF(E20&lt;=0,0,MIN(Übersicht!$C$7*(Übersicht!$C$8+Übersicht!$C$9)/12, E20+E20*Übersicht!$C$8/12))</f>
        <v>1587.5</v>
      </c>
      <c r="G20" s="31" t="n">
        <f aca="false">IF(E20&lt;=0,0,E20*Übersicht!$C$8/12)</f>
        <v>929.632981368453</v>
      </c>
      <c r="H20" s="31" t="n">
        <f aca="false">IF(F20&lt;=0,0,F20-G20)</f>
        <v>657.867018631547</v>
      </c>
      <c r="I20" s="31" t="n">
        <f aca="false">IF(AND(MOD(B20,12)=0, C20&gt;=Übersicht!$F$10, E20-H20&gt;0),MIN(Übersicht!$F$9, E20-H20),0)</f>
        <v>0</v>
      </c>
      <c r="J20" s="31" t="n">
        <f aca="false">MAX(0, E20-H20-I20)</f>
        <v>289097.867433873</v>
      </c>
      <c r="K20" s="31" t="n">
        <f aca="false">K19+G20</f>
        <v>16085.3674338732</v>
      </c>
      <c r="L20" s="32" t="n">
        <f aca="false">L19+H20+I20</f>
        <v>10902.1325661268</v>
      </c>
    </row>
    <row r="21" customFormat="false" ht="15" hidden="false" customHeight="false" outlineLevel="0" collapsed="false">
      <c r="B21" s="33" t="n">
        <v>18</v>
      </c>
      <c r="C21" s="34" t="n">
        <f aca="false">INT((B21-1)/12)+1</f>
        <v>2</v>
      </c>
      <c r="D21" s="35" t="n">
        <f aca="false">EDATE(Übersicht!$F$8,B21-1)</f>
        <v>46631</v>
      </c>
      <c r="E21" s="36" t="n">
        <f aca="false">J20</f>
        <v>289097.867433873</v>
      </c>
      <c r="F21" s="36" t="n">
        <f aca="false">IF(E21&lt;=0,0,MIN(Übersicht!$C$7*(Übersicht!$C$8+Übersicht!$C$9)/12, E21+E21*Übersicht!$C$8/12))</f>
        <v>1587.5</v>
      </c>
      <c r="G21" s="36" t="n">
        <f aca="false">IF(E21&lt;=0,0,E21*Übersicht!$C$8/12)</f>
        <v>927.522324683677</v>
      </c>
      <c r="H21" s="36" t="n">
        <f aca="false">IF(F21&lt;=0,0,F21-G21)</f>
        <v>659.977675316323</v>
      </c>
      <c r="I21" s="36" t="n">
        <f aca="false">IF(AND(MOD(B21,12)=0, C21&gt;=Übersicht!$F$10, E21-H21&gt;0),MIN(Übersicht!$F$9, E21-H21),0)</f>
        <v>0</v>
      </c>
      <c r="J21" s="36" t="n">
        <f aca="false">MAX(0, E21-H21-I21)</f>
        <v>288437.889758557</v>
      </c>
      <c r="K21" s="36" t="n">
        <f aca="false">K20+G21</f>
        <v>17012.8897585569</v>
      </c>
      <c r="L21" s="37" t="n">
        <f aca="false">L20+H21+I21</f>
        <v>11562.1102414431</v>
      </c>
    </row>
    <row r="22" customFormat="false" ht="15" hidden="false" customHeight="false" outlineLevel="0" collapsed="false">
      <c r="B22" s="28" t="n">
        <v>19</v>
      </c>
      <c r="C22" s="29" t="n">
        <f aca="false">INT((B22-1)/12)+1</f>
        <v>2</v>
      </c>
      <c r="D22" s="30" t="n">
        <f aca="false">EDATE(Übersicht!$F$8,B22-1)</f>
        <v>46661</v>
      </c>
      <c r="E22" s="31" t="n">
        <f aca="false">J21</f>
        <v>288437.889758557</v>
      </c>
      <c r="F22" s="31" t="n">
        <f aca="false">IF(E22&lt;=0,0,MIN(Übersicht!$C$7*(Übersicht!$C$8+Übersicht!$C$9)/12, E22+E22*Übersicht!$C$8/12))</f>
        <v>1587.5</v>
      </c>
      <c r="G22" s="31" t="n">
        <f aca="false">IF(E22&lt;=0,0,E22*Übersicht!$C$8/12)</f>
        <v>925.404896308704</v>
      </c>
      <c r="H22" s="31" t="n">
        <f aca="false">IF(F22&lt;=0,0,F22-G22)</f>
        <v>662.095103691297</v>
      </c>
      <c r="I22" s="31" t="n">
        <f aca="false">IF(AND(MOD(B22,12)=0, C22&gt;=Übersicht!$F$10, E22-H22&gt;0),MIN(Übersicht!$F$9, E22-H22),0)</f>
        <v>0</v>
      </c>
      <c r="J22" s="31" t="n">
        <f aca="false">MAX(0, E22-H22-I22)</f>
        <v>287775.794654866</v>
      </c>
      <c r="K22" s="31" t="n">
        <f aca="false">K21+G22</f>
        <v>17938.2946548656</v>
      </c>
      <c r="L22" s="32" t="n">
        <f aca="false">L21+H22+I22</f>
        <v>12224.2053451344</v>
      </c>
    </row>
    <row r="23" customFormat="false" ht="15" hidden="false" customHeight="false" outlineLevel="0" collapsed="false">
      <c r="B23" s="33" t="n">
        <v>20</v>
      </c>
      <c r="C23" s="34" t="n">
        <f aca="false">INT((B23-1)/12)+1</f>
        <v>2</v>
      </c>
      <c r="D23" s="35" t="n">
        <f aca="false">EDATE(Übersicht!$F$8,B23-1)</f>
        <v>46692</v>
      </c>
      <c r="E23" s="36" t="n">
        <f aca="false">J22</f>
        <v>287775.794654866</v>
      </c>
      <c r="F23" s="36" t="n">
        <f aca="false">IF(E23&lt;=0,0,MIN(Übersicht!$C$7*(Übersicht!$C$8+Übersicht!$C$9)/12, E23+E23*Übersicht!$C$8/12))</f>
        <v>1587.5</v>
      </c>
      <c r="G23" s="36" t="n">
        <f aca="false">IF(E23&lt;=0,0,E23*Übersicht!$C$8/12)</f>
        <v>923.280674517694</v>
      </c>
      <c r="H23" s="36" t="n">
        <f aca="false">IF(F23&lt;=0,0,F23-G23)</f>
        <v>664.219325482306</v>
      </c>
      <c r="I23" s="36" t="n">
        <f aca="false">IF(AND(MOD(B23,12)=0, C23&gt;=Übersicht!$F$10, E23-H23&gt;0),MIN(Übersicht!$F$9, E23-H23),0)</f>
        <v>0</v>
      </c>
      <c r="J23" s="36" t="n">
        <f aca="false">MAX(0, E23-H23-I23)</f>
        <v>287111.575329383</v>
      </c>
      <c r="K23" s="36" t="n">
        <f aca="false">K22+G23</f>
        <v>18861.5753293833</v>
      </c>
      <c r="L23" s="37" t="n">
        <f aca="false">L22+H23+I23</f>
        <v>12888.4246706167</v>
      </c>
    </row>
    <row r="24" customFormat="false" ht="15" hidden="false" customHeight="false" outlineLevel="0" collapsed="false">
      <c r="B24" s="28" t="n">
        <v>21</v>
      </c>
      <c r="C24" s="29" t="n">
        <f aca="false">INT((B24-1)/12)+1</f>
        <v>2</v>
      </c>
      <c r="D24" s="30" t="n">
        <f aca="false">EDATE(Übersicht!$F$8,B24-1)</f>
        <v>46722</v>
      </c>
      <c r="E24" s="31" t="n">
        <f aca="false">J23</f>
        <v>287111.575329383</v>
      </c>
      <c r="F24" s="31" t="n">
        <f aca="false">IF(E24&lt;=0,0,MIN(Übersicht!$C$7*(Übersicht!$C$8+Übersicht!$C$9)/12, E24+E24*Übersicht!$C$8/12))</f>
        <v>1587.5</v>
      </c>
      <c r="G24" s="31" t="n">
        <f aca="false">IF(E24&lt;=0,0,E24*Übersicht!$C$8/12)</f>
        <v>921.149637515105</v>
      </c>
      <c r="H24" s="31" t="n">
        <f aca="false">IF(F24&lt;=0,0,F24-G24)</f>
        <v>666.350362484895</v>
      </c>
      <c r="I24" s="31" t="n">
        <f aca="false">IF(AND(MOD(B24,12)=0, C24&gt;=Übersicht!$F$10, E24-H24&gt;0),MIN(Übersicht!$F$9, E24-H24),0)</f>
        <v>0</v>
      </c>
      <c r="J24" s="31" t="n">
        <f aca="false">MAX(0, E24-H24-I24)</f>
        <v>286445.224966899</v>
      </c>
      <c r="K24" s="31" t="n">
        <f aca="false">K23+G24</f>
        <v>19782.7249668984</v>
      </c>
      <c r="L24" s="32" t="n">
        <f aca="false">L23+H24+I24</f>
        <v>13554.7750331016</v>
      </c>
    </row>
    <row r="25" customFormat="false" ht="15" hidden="false" customHeight="false" outlineLevel="0" collapsed="false">
      <c r="B25" s="33" t="n">
        <v>22</v>
      </c>
      <c r="C25" s="34" t="n">
        <f aca="false">INT((B25-1)/12)+1</f>
        <v>2</v>
      </c>
      <c r="D25" s="35" t="n">
        <f aca="false">EDATE(Übersicht!$F$8,B25-1)</f>
        <v>46753</v>
      </c>
      <c r="E25" s="36" t="n">
        <f aca="false">J24</f>
        <v>286445.224966899</v>
      </c>
      <c r="F25" s="36" t="n">
        <f aca="false">IF(E25&lt;=0,0,MIN(Übersicht!$C$7*(Übersicht!$C$8+Übersicht!$C$9)/12, E25+E25*Übersicht!$C$8/12))</f>
        <v>1587.5</v>
      </c>
      <c r="G25" s="36" t="n">
        <f aca="false">IF(E25&lt;=0,0,E25*Übersicht!$C$8/12)</f>
        <v>919.011763435466</v>
      </c>
      <c r="H25" s="36" t="n">
        <f aca="false">IF(F25&lt;=0,0,F25-G25)</f>
        <v>668.488236564534</v>
      </c>
      <c r="I25" s="36" t="n">
        <f aca="false">IF(AND(MOD(B25,12)=0, C25&gt;=Übersicht!$F$10, E25-H25&gt;0),MIN(Übersicht!$F$9, E25-H25),0)</f>
        <v>0</v>
      </c>
      <c r="J25" s="36" t="n">
        <f aca="false">MAX(0, E25-H25-I25)</f>
        <v>285776.736730334</v>
      </c>
      <c r="K25" s="36" t="n">
        <f aca="false">K24+G25</f>
        <v>20701.7367303339</v>
      </c>
      <c r="L25" s="37" t="n">
        <f aca="false">L24+H25+I25</f>
        <v>14223.2632696661</v>
      </c>
    </row>
    <row r="26" customFormat="false" ht="15" hidden="false" customHeight="false" outlineLevel="0" collapsed="false">
      <c r="B26" s="28" t="n">
        <v>23</v>
      </c>
      <c r="C26" s="29" t="n">
        <f aca="false">INT((B26-1)/12)+1</f>
        <v>2</v>
      </c>
      <c r="D26" s="30" t="n">
        <f aca="false">EDATE(Übersicht!$F$8,B26-1)</f>
        <v>46784</v>
      </c>
      <c r="E26" s="31" t="n">
        <f aca="false">J25</f>
        <v>285776.736730334</v>
      </c>
      <c r="F26" s="31" t="n">
        <f aca="false">IF(E26&lt;=0,0,MIN(Übersicht!$C$7*(Übersicht!$C$8+Übersicht!$C$9)/12, E26+E26*Übersicht!$C$8/12))</f>
        <v>1587.5</v>
      </c>
      <c r="G26" s="31" t="n">
        <f aca="false">IF(E26&lt;=0,0,E26*Übersicht!$C$8/12)</f>
        <v>916.867030343155</v>
      </c>
      <c r="H26" s="31" t="n">
        <f aca="false">IF(F26&lt;=0,0,F26-G26)</f>
        <v>670.632969656845</v>
      </c>
      <c r="I26" s="31" t="n">
        <f aca="false">IF(AND(MOD(B26,12)=0, C26&gt;=Übersicht!$F$10, E26-H26&gt;0),MIN(Übersicht!$F$9, E26-H26),0)</f>
        <v>0</v>
      </c>
      <c r="J26" s="31" t="n">
        <f aca="false">MAX(0, E26-H26-I26)</f>
        <v>285106.103760677</v>
      </c>
      <c r="K26" s="31" t="n">
        <f aca="false">K25+G26</f>
        <v>21618.603760677</v>
      </c>
      <c r="L26" s="32" t="n">
        <f aca="false">L25+H26+I26</f>
        <v>14893.896239323</v>
      </c>
    </row>
    <row r="27" customFormat="false" ht="15" hidden="false" customHeight="false" outlineLevel="0" collapsed="false">
      <c r="B27" s="38" t="n">
        <v>24</v>
      </c>
      <c r="C27" s="39" t="n">
        <f aca="false">INT((B27-1)/12)+1</f>
        <v>2</v>
      </c>
      <c r="D27" s="40" t="n">
        <f aca="false">EDATE(Übersicht!$F$8,B27-1)</f>
        <v>46813</v>
      </c>
      <c r="E27" s="41" t="n">
        <f aca="false">J26</f>
        <v>285106.103760677</v>
      </c>
      <c r="F27" s="41" t="n">
        <f aca="false">IF(E27&lt;=0,0,MIN(Übersicht!$C$7*(Übersicht!$C$8+Übersicht!$C$9)/12, E27+E27*Übersicht!$C$8/12))</f>
        <v>1587.5</v>
      </c>
      <c r="G27" s="41" t="n">
        <f aca="false">IF(E27&lt;=0,0,E27*Übersicht!$C$8/12)</f>
        <v>914.715416232172</v>
      </c>
      <c r="H27" s="41" t="n">
        <f aca="false">IF(F27&lt;=0,0,F27-G27)</f>
        <v>672.784583767828</v>
      </c>
      <c r="I27" s="42" t="n">
        <f aca="false">IF(AND(MOD(B27,12)=0, C27&gt;=Übersicht!$F$10, E27-H27&gt;0),MIN(Übersicht!$F$9, E27-H27),0)</f>
        <v>3000</v>
      </c>
      <c r="J27" s="41" t="n">
        <f aca="false">MAX(0, E27-H27-I27)</f>
        <v>281433.319176909</v>
      </c>
      <c r="K27" s="41" t="n">
        <f aca="false">K26+G27</f>
        <v>22533.3191769092</v>
      </c>
      <c r="L27" s="43" t="n">
        <f aca="false">L26+H27+I27</f>
        <v>18566.6808230908</v>
      </c>
    </row>
    <row r="28" customFormat="false" ht="15" hidden="false" customHeight="false" outlineLevel="0" collapsed="false">
      <c r="B28" s="28" t="n">
        <v>25</v>
      </c>
      <c r="C28" s="29" t="n">
        <f aca="false">INT((B28-1)/12)+1</f>
        <v>3</v>
      </c>
      <c r="D28" s="30" t="n">
        <f aca="false">EDATE(Übersicht!$F$8,B28-1)</f>
        <v>46844</v>
      </c>
      <c r="E28" s="31" t="n">
        <f aca="false">J27</f>
        <v>281433.319176909</v>
      </c>
      <c r="F28" s="31" t="n">
        <f aca="false">IF(E28&lt;=0,0,MIN(Übersicht!$C$7*(Übersicht!$C$8+Übersicht!$C$9)/12, E28+E28*Übersicht!$C$8/12))</f>
        <v>1587.5</v>
      </c>
      <c r="G28" s="31" t="n">
        <f aca="false">IF(E28&lt;=0,0,E28*Übersicht!$C$8/12)</f>
        <v>902.931899025917</v>
      </c>
      <c r="H28" s="31" t="n">
        <f aca="false">IF(F28&lt;=0,0,F28-G28)</f>
        <v>684.568100974083</v>
      </c>
      <c r="I28" s="31" t="n">
        <f aca="false">IF(AND(MOD(B28,12)=0, C28&gt;=Übersicht!$F$10, E28-H28&gt;0),MIN(Übersicht!$F$9, E28-H28),0)</f>
        <v>0</v>
      </c>
      <c r="J28" s="31" t="n">
        <f aca="false">MAX(0, E28-H28-I28)</f>
        <v>280748.751075935</v>
      </c>
      <c r="K28" s="31" t="n">
        <f aca="false">K27+G28</f>
        <v>23436.2510759351</v>
      </c>
      <c r="L28" s="32" t="n">
        <f aca="false">L27+H28+I28</f>
        <v>19251.2489240649</v>
      </c>
    </row>
    <row r="29" customFormat="false" ht="15" hidden="false" customHeight="false" outlineLevel="0" collapsed="false">
      <c r="B29" s="33" t="n">
        <v>26</v>
      </c>
      <c r="C29" s="34" t="n">
        <f aca="false">INT((B29-1)/12)+1</f>
        <v>3</v>
      </c>
      <c r="D29" s="35" t="n">
        <f aca="false">EDATE(Übersicht!$F$8,B29-1)</f>
        <v>46874</v>
      </c>
      <c r="E29" s="36" t="n">
        <f aca="false">J28</f>
        <v>280748.751075935</v>
      </c>
      <c r="F29" s="36" t="n">
        <f aca="false">IF(E29&lt;=0,0,MIN(Übersicht!$C$7*(Übersicht!$C$8+Übersicht!$C$9)/12, E29+E29*Übersicht!$C$8/12))</f>
        <v>1587.5</v>
      </c>
      <c r="G29" s="36" t="n">
        <f aca="false">IF(E29&lt;=0,0,E29*Übersicht!$C$8/12)</f>
        <v>900.735576368625</v>
      </c>
      <c r="H29" s="36" t="n">
        <f aca="false">IF(F29&lt;=0,0,F29-G29)</f>
        <v>686.764423631375</v>
      </c>
      <c r="I29" s="36" t="n">
        <f aca="false">IF(AND(MOD(B29,12)=0, C29&gt;=Übersicht!$F$10, E29-H29&gt;0),MIN(Übersicht!$F$9, E29-H29),0)</f>
        <v>0</v>
      </c>
      <c r="J29" s="36" t="n">
        <f aca="false">MAX(0, E29-H29-I29)</f>
        <v>280061.986652304</v>
      </c>
      <c r="K29" s="36" t="n">
        <f aca="false">K28+G29</f>
        <v>24336.9866523037</v>
      </c>
      <c r="L29" s="37" t="n">
        <f aca="false">L28+H29+I29</f>
        <v>19938.0133476963</v>
      </c>
    </row>
    <row r="30" customFormat="false" ht="15" hidden="false" customHeight="false" outlineLevel="0" collapsed="false">
      <c r="B30" s="28" t="n">
        <v>27</v>
      </c>
      <c r="C30" s="29" t="n">
        <f aca="false">INT((B30-1)/12)+1</f>
        <v>3</v>
      </c>
      <c r="D30" s="30" t="n">
        <f aca="false">EDATE(Übersicht!$F$8,B30-1)</f>
        <v>46905</v>
      </c>
      <c r="E30" s="31" t="n">
        <f aca="false">J29</f>
        <v>280061.986652304</v>
      </c>
      <c r="F30" s="31" t="n">
        <f aca="false">IF(E30&lt;=0,0,MIN(Übersicht!$C$7*(Übersicht!$C$8+Übersicht!$C$9)/12, E30+E30*Übersicht!$C$8/12))</f>
        <v>1587.5</v>
      </c>
      <c r="G30" s="31" t="n">
        <f aca="false">IF(E30&lt;=0,0,E30*Übersicht!$C$8/12)</f>
        <v>898.532207176142</v>
      </c>
      <c r="H30" s="31" t="n">
        <f aca="false">IF(F30&lt;=0,0,F30-G30)</f>
        <v>688.967792823859</v>
      </c>
      <c r="I30" s="31" t="n">
        <f aca="false">IF(AND(MOD(B30,12)=0, C30&gt;=Übersicht!$F$10, E30-H30&gt;0),MIN(Übersicht!$F$9, E30-H30),0)</f>
        <v>0</v>
      </c>
      <c r="J30" s="31" t="n">
        <f aca="false">MAX(0, E30-H30-I30)</f>
        <v>279373.01885948</v>
      </c>
      <c r="K30" s="31" t="n">
        <f aca="false">K29+G30</f>
        <v>25235.5188594799</v>
      </c>
      <c r="L30" s="32" t="n">
        <f aca="false">L29+H30+I30</f>
        <v>20626.9811405201</v>
      </c>
    </row>
    <row r="31" customFormat="false" ht="15" hidden="false" customHeight="false" outlineLevel="0" collapsed="false">
      <c r="B31" s="33" t="n">
        <v>28</v>
      </c>
      <c r="C31" s="34" t="n">
        <f aca="false">INT((B31-1)/12)+1</f>
        <v>3</v>
      </c>
      <c r="D31" s="35" t="n">
        <f aca="false">EDATE(Übersicht!$F$8,B31-1)</f>
        <v>46935</v>
      </c>
      <c r="E31" s="36" t="n">
        <f aca="false">J30</f>
        <v>279373.01885948</v>
      </c>
      <c r="F31" s="36" t="n">
        <f aca="false">IF(E31&lt;=0,0,MIN(Übersicht!$C$7*(Übersicht!$C$8+Übersicht!$C$9)/12, E31+E31*Übersicht!$C$8/12))</f>
        <v>1587.5</v>
      </c>
      <c r="G31" s="36" t="n">
        <f aca="false">IF(E31&lt;=0,0,E31*Übersicht!$C$8/12)</f>
        <v>896.321768840832</v>
      </c>
      <c r="H31" s="36" t="n">
        <f aca="false">IF(F31&lt;=0,0,F31-G31)</f>
        <v>691.178231159168</v>
      </c>
      <c r="I31" s="36" t="n">
        <f aca="false">IF(AND(MOD(B31,12)=0, C31&gt;=Übersicht!$F$10, E31-H31&gt;0),MIN(Übersicht!$F$9, E31-H31),0)</f>
        <v>0</v>
      </c>
      <c r="J31" s="36" t="n">
        <f aca="false">MAX(0, E31-H31-I31)</f>
        <v>278681.840628321</v>
      </c>
      <c r="K31" s="36" t="n">
        <f aca="false">K30+G31</f>
        <v>26131.8406283207</v>
      </c>
      <c r="L31" s="37" t="n">
        <f aca="false">L30+H31+I31</f>
        <v>21318.1593716793</v>
      </c>
    </row>
    <row r="32" customFormat="false" ht="15" hidden="false" customHeight="false" outlineLevel="0" collapsed="false">
      <c r="B32" s="28" t="n">
        <v>29</v>
      </c>
      <c r="C32" s="29" t="n">
        <f aca="false">INT((B32-1)/12)+1</f>
        <v>3</v>
      </c>
      <c r="D32" s="30" t="n">
        <f aca="false">EDATE(Übersicht!$F$8,B32-1)</f>
        <v>46966</v>
      </c>
      <c r="E32" s="31" t="n">
        <f aca="false">J31</f>
        <v>278681.840628321</v>
      </c>
      <c r="F32" s="31" t="n">
        <f aca="false">IF(E32&lt;=0,0,MIN(Übersicht!$C$7*(Übersicht!$C$8+Übersicht!$C$9)/12, E32+E32*Übersicht!$C$8/12))</f>
        <v>1587.5</v>
      </c>
      <c r="G32" s="31" t="n">
        <f aca="false">IF(E32&lt;=0,0,E32*Übersicht!$C$8/12)</f>
        <v>894.104238682529</v>
      </c>
      <c r="H32" s="31" t="n">
        <f aca="false">IF(F32&lt;=0,0,F32-G32)</f>
        <v>693.395761317471</v>
      </c>
      <c r="I32" s="31" t="n">
        <f aca="false">IF(AND(MOD(B32,12)=0, C32&gt;=Übersicht!$F$10, E32-H32&gt;0),MIN(Übersicht!$F$9, E32-H32),0)</f>
        <v>0</v>
      </c>
      <c r="J32" s="31" t="n">
        <f aca="false">MAX(0, E32-H32-I32)</f>
        <v>277988.444867003</v>
      </c>
      <c r="K32" s="31" t="n">
        <f aca="false">K31+G32</f>
        <v>27025.9448670032</v>
      </c>
      <c r="L32" s="32" t="n">
        <f aca="false">L31+H32+I32</f>
        <v>22011.5551329968</v>
      </c>
    </row>
    <row r="33" customFormat="false" ht="15" hidden="false" customHeight="false" outlineLevel="0" collapsed="false">
      <c r="B33" s="33" t="n">
        <v>30</v>
      </c>
      <c r="C33" s="34" t="n">
        <f aca="false">INT((B33-1)/12)+1</f>
        <v>3</v>
      </c>
      <c r="D33" s="35" t="n">
        <f aca="false">EDATE(Übersicht!$F$8,B33-1)</f>
        <v>46997</v>
      </c>
      <c r="E33" s="36" t="n">
        <f aca="false">J32</f>
        <v>277988.444867003</v>
      </c>
      <c r="F33" s="36" t="n">
        <f aca="false">IF(E33&lt;=0,0,MIN(Übersicht!$C$7*(Übersicht!$C$8+Übersicht!$C$9)/12, E33+E33*Übersicht!$C$8/12))</f>
        <v>1587.5</v>
      </c>
      <c r="G33" s="36" t="n">
        <f aca="false">IF(E33&lt;=0,0,E33*Übersicht!$C$8/12)</f>
        <v>891.879593948303</v>
      </c>
      <c r="H33" s="36" t="n">
        <f aca="false">IF(F33&lt;=0,0,F33-G33)</f>
        <v>695.620406051698</v>
      </c>
      <c r="I33" s="36" t="n">
        <f aca="false">IF(AND(MOD(B33,12)=0, C33&gt;=Übersicht!$F$10, E33-H33&gt;0),MIN(Übersicht!$F$9, E33-H33),0)</f>
        <v>0</v>
      </c>
      <c r="J33" s="36" t="n">
        <f aca="false">MAX(0, E33-H33-I33)</f>
        <v>277292.824460952</v>
      </c>
      <c r="K33" s="36" t="n">
        <f aca="false">K32+G33</f>
        <v>27917.8244609515</v>
      </c>
      <c r="L33" s="37" t="n">
        <f aca="false">L32+H33+I33</f>
        <v>22707.1755390485</v>
      </c>
    </row>
    <row r="34" customFormat="false" ht="15" hidden="false" customHeight="false" outlineLevel="0" collapsed="false">
      <c r="B34" s="28" t="n">
        <v>31</v>
      </c>
      <c r="C34" s="29" t="n">
        <f aca="false">INT((B34-1)/12)+1</f>
        <v>3</v>
      </c>
      <c r="D34" s="30" t="n">
        <f aca="false">EDATE(Übersicht!$F$8,B34-1)</f>
        <v>47027</v>
      </c>
      <c r="E34" s="31" t="n">
        <f aca="false">J33</f>
        <v>277292.824460952</v>
      </c>
      <c r="F34" s="31" t="n">
        <f aca="false">IF(E34&lt;=0,0,MIN(Übersicht!$C$7*(Übersicht!$C$8+Übersicht!$C$9)/12, E34+E34*Übersicht!$C$8/12))</f>
        <v>1587.5</v>
      </c>
      <c r="G34" s="31" t="n">
        <f aca="false">IF(E34&lt;=0,0,E34*Übersicht!$C$8/12)</f>
        <v>889.64781181222</v>
      </c>
      <c r="H34" s="31" t="n">
        <f aca="false">IF(F34&lt;=0,0,F34-G34)</f>
        <v>697.85218818778</v>
      </c>
      <c r="I34" s="31" t="n">
        <f aca="false">IF(AND(MOD(B34,12)=0, C34&gt;=Übersicht!$F$10, E34-H34&gt;0),MIN(Übersicht!$F$9, E34-H34),0)</f>
        <v>0</v>
      </c>
      <c r="J34" s="31" t="n">
        <f aca="false">MAX(0, E34-H34-I34)</f>
        <v>276594.972272764</v>
      </c>
      <c r="K34" s="31" t="n">
        <f aca="false">K33+G34</f>
        <v>28807.4722727638</v>
      </c>
      <c r="L34" s="32" t="n">
        <f aca="false">L33+H34+I34</f>
        <v>23405.0277272362</v>
      </c>
    </row>
    <row r="35" customFormat="false" ht="15" hidden="false" customHeight="false" outlineLevel="0" collapsed="false">
      <c r="B35" s="33" t="n">
        <v>32</v>
      </c>
      <c r="C35" s="34" t="n">
        <f aca="false">INT((B35-1)/12)+1</f>
        <v>3</v>
      </c>
      <c r="D35" s="35" t="n">
        <f aca="false">EDATE(Übersicht!$F$8,B35-1)</f>
        <v>47058</v>
      </c>
      <c r="E35" s="36" t="n">
        <f aca="false">J34</f>
        <v>276594.972272764</v>
      </c>
      <c r="F35" s="36" t="n">
        <f aca="false">IF(E35&lt;=0,0,MIN(Übersicht!$C$7*(Übersicht!$C$8+Übersicht!$C$9)/12, E35+E35*Übersicht!$C$8/12))</f>
        <v>1587.5</v>
      </c>
      <c r="G35" s="36" t="n">
        <f aca="false">IF(E35&lt;=0,0,E35*Übersicht!$C$8/12)</f>
        <v>887.408869375117</v>
      </c>
      <c r="H35" s="36" t="n">
        <f aca="false">IF(F35&lt;=0,0,F35-G35)</f>
        <v>700.091130624883</v>
      </c>
      <c r="I35" s="36" t="n">
        <f aca="false">IF(AND(MOD(B35,12)=0, C35&gt;=Übersicht!$F$10, E35-H35&gt;0),MIN(Übersicht!$F$9, E35-H35),0)</f>
        <v>0</v>
      </c>
      <c r="J35" s="36" t="n">
        <f aca="false">MAX(0, E35-H35-I35)</f>
        <v>275894.881142139</v>
      </c>
      <c r="K35" s="36" t="n">
        <f aca="false">K34+G35</f>
        <v>29694.8811421389</v>
      </c>
      <c r="L35" s="37" t="n">
        <f aca="false">L34+H35+I35</f>
        <v>24105.1188578611</v>
      </c>
    </row>
    <row r="36" customFormat="false" ht="15" hidden="false" customHeight="false" outlineLevel="0" collapsed="false">
      <c r="B36" s="28" t="n">
        <v>33</v>
      </c>
      <c r="C36" s="29" t="n">
        <f aca="false">INT((B36-1)/12)+1</f>
        <v>3</v>
      </c>
      <c r="D36" s="30" t="n">
        <f aca="false">EDATE(Übersicht!$F$8,B36-1)</f>
        <v>47088</v>
      </c>
      <c r="E36" s="31" t="n">
        <f aca="false">J35</f>
        <v>275894.881142139</v>
      </c>
      <c r="F36" s="31" t="n">
        <f aca="false">IF(E36&lt;=0,0,MIN(Übersicht!$C$7*(Übersicht!$C$8+Übersicht!$C$9)/12, E36+E36*Übersicht!$C$8/12))</f>
        <v>1587.5</v>
      </c>
      <c r="G36" s="31" t="n">
        <f aca="false">IF(E36&lt;=0,0,E36*Übersicht!$C$8/12)</f>
        <v>885.162743664363</v>
      </c>
      <c r="H36" s="31" t="n">
        <f aca="false">IF(F36&lt;=0,0,F36-G36)</f>
        <v>702.337256335637</v>
      </c>
      <c r="I36" s="31" t="n">
        <f aca="false">IF(AND(MOD(B36,12)=0, C36&gt;=Übersicht!$F$10, E36-H36&gt;0),MIN(Übersicht!$F$9, E36-H36),0)</f>
        <v>0</v>
      </c>
      <c r="J36" s="31" t="n">
        <f aca="false">MAX(0, E36-H36-I36)</f>
        <v>275192.543885803</v>
      </c>
      <c r="K36" s="31" t="n">
        <f aca="false">K35+G36</f>
        <v>30580.0438858032</v>
      </c>
      <c r="L36" s="32" t="n">
        <f aca="false">L35+H36+I36</f>
        <v>24807.4561141968</v>
      </c>
    </row>
    <row r="37" customFormat="false" ht="15" hidden="false" customHeight="false" outlineLevel="0" collapsed="false">
      <c r="B37" s="33" t="n">
        <v>34</v>
      </c>
      <c r="C37" s="34" t="n">
        <f aca="false">INT((B37-1)/12)+1</f>
        <v>3</v>
      </c>
      <c r="D37" s="35" t="n">
        <f aca="false">EDATE(Übersicht!$F$8,B37-1)</f>
        <v>47119</v>
      </c>
      <c r="E37" s="36" t="n">
        <f aca="false">J36</f>
        <v>275192.543885803</v>
      </c>
      <c r="F37" s="36" t="n">
        <f aca="false">IF(E37&lt;=0,0,MIN(Übersicht!$C$7*(Übersicht!$C$8+Übersicht!$C$9)/12, E37+E37*Übersicht!$C$8/12))</f>
        <v>1587.5</v>
      </c>
      <c r="G37" s="36" t="n">
        <f aca="false">IF(E37&lt;=0,0,E37*Übersicht!$C$8/12)</f>
        <v>882.909411633619</v>
      </c>
      <c r="H37" s="36" t="n">
        <f aca="false">IF(F37&lt;=0,0,F37-G37)</f>
        <v>704.590588366381</v>
      </c>
      <c r="I37" s="36" t="n">
        <f aca="false">IF(AND(MOD(B37,12)=0, C37&gt;=Übersicht!$F$10, E37-H37&gt;0),MIN(Übersicht!$F$9, E37-H37),0)</f>
        <v>0</v>
      </c>
      <c r="J37" s="36" t="n">
        <f aca="false">MAX(0, E37-H37-I37)</f>
        <v>274487.953297437</v>
      </c>
      <c r="K37" s="36" t="n">
        <f aca="false">K36+G37</f>
        <v>31462.9532974369</v>
      </c>
      <c r="L37" s="37" t="n">
        <f aca="false">L36+H37+I37</f>
        <v>25512.0467025631</v>
      </c>
    </row>
    <row r="38" customFormat="false" ht="15" hidden="false" customHeight="false" outlineLevel="0" collapsed="false">
      <c r="B38" s="28" t="n">
        <v>35</v>
      </c>
      <c r="C38" s="29" t="n">
        <f aca="false">INT((B38-1)/12)+1</f>
        <v>3</v>
      </c>
      <c r="D38" s="30" t="n">
        <f aca="false">EDATE(Übersicht!$F$8,B38-1)</f>
        <v>47150</v>
      </c>
      <c r="E38" s="31" t="n">
        <f aca="false">J37</f>
        <v>274487.953297437</v>
      </c>
      <c r="F38" s="31" t="n">
        <f aca="false">IF(E38&lt;=0,0,MIN(Übersicht!$C$7*(Übersicht!$C$8+Übersicht!$C$9)/12, E38+E38*Übersicht!$C$8/12))</f>
        <v>1587.5</v>
      </c>
      <c r="G38" s="31" t="n">
        <f aca="false">IF(E38&lt;=0,0,E38*Übersicht!$C$8/12)</f>
        <v>880.64885016261</v>
      </c>
      <c r="H38" s="31" t="n">
        <f aca="false">IF(F38&lt;=0,0,F38-G38)</f>
        <v>706.85114983739</v>
      </c>
      <c r="I38" s="31" t="n">
        <f aca="false">IF(AND(MOD(B38,12)=0, C38&gt;=Übersicht!$F$10, E38-H38&gt;0),MIN(Übersicht!$F$9, E38-H38),0)</f>
        <v>0</v>
      </c>
      <c r="J38" s="31" t="n">
        <f aca="false">MAX(0, E38-H38-I38)</f>
        <v>273781.1021476</v>
      </c>
      <c r="K38" s="31" t="n">
        <f aca="false">K37+G38</f>
        <v>32343.6021475995</v>
      </c>
      <c r="L38" s="32" t="n">
        <f aca="false">L37+H38+I38</f>
        <v>26218.8978524005</v>
      </c>
    </row>
    <row r="39" customFormat="false" ht="15" hidden="false" customHeight="false" outlineLevel="0" collapsed="false">
      <c r="B39" s="38" t="n">
        <v>36</v>
      </c>
      <c r="C39" s="39" t="n">
        <f aca="false">INT((B39-1)/12)+1</f>
        <v>3</v>
      </c>
      <c r="D39" s="40" t="n">
        <f aca="false">EDATE(Übersicht!$F$8,B39-1)</f>
        <v>47178</v>
      </c>
      <c r="E39" s="41" t="n">
        <f aca="false">J38</f>
        <v>273781.1021476</v>
      </c>
      <c r="F39" s="41" t="n">
        <f aca="false">IF(E39&lt;=0,0,MIN(Übersicht!$C$7*(Übersicht!$C$8+Übersicht!$C$9)/12, E39+E39*Übersicht!$C$8/12))</f>
        <v>1587.5</v>
      </c>
      <c r="G39" s="41" t="n">
        <f aca="false">IF(E39&lt;=0,0,E39*Übersicht!$C$8/12)</f>
        <v>878.381036056882</v>
      </c>
      <c r="H39" s="41" t="n">
        <f aca="false">IF(F39&lt;=0,0,F39-G39)</f>
        <v>709.118963943118</v>
      </c>
      <c r="I39" s="42" t="n">
        <f aca="false">IF(AND(MOD(B39,12)=0, C39&gt;=Übersicht!$F$10, E39-H39&gt;0),MIN(Übersicht!$F$9, E39-H39),0)</f>
        <v>3000</v>
      </c>
      <c r="J39" s="41" t="n">
        <f aca="false">MAX(0, E39-H39-I39)</f>
        <v>270071.983183657</v>
      </c>
      <c r="K39" s="41" t="n">
        <f aca="false">K38+G39</f>
        <v>33221.9831836564</v>
      </c>
      <c r="L39" s="43" t="n">
        <f aca="false">L38+H39+I39</f>
        <v>29928.0168163436</v>
      </c>
    </row>
    <row r="40" customFormat="false" ht="15" hidden="false" customHeight="false" outlineLevel="0" collapsed="false">
      <c r="B40" s="28" t="n">
        <v>37</v>
      </c>
      <c r="C40" s="29" t="n">
        <f aca="false">INT((B40-1)/12)+1</f>
        <v>4</v>
      </c>
      <c r="D40" s="30" t="n">
        <f aca="false">EDATE(Übersicht!$F$8,B40-1)</f>
        <v>47209</v>
      </c>
      <c r="E40" s="31" t="n">
        <f aca="false">J39</f>
        <v>270071.983183657</v>
      </c>
      <c r="F40" s="31" t="n">
        <f aca="false">IF(E40&lt;=0,0,MIN(Übersicht!$C$7*(Übersicht!$C$8+Übersicht!$C$9)/12, E40+E40*Übersicht!$C$8/12))</f>
        <v>1587.5</v>
      </c>
      <c r="G40" s="31" t="n">
        <f aca="false">IF(E40&lt;=0,0,E40*Übersicht!$C$8/12)</f>
        <v>866.480946047565</v>
      </c>
      <c r="H40" s="31" t="n">
        <f aca="false">IF(F40&lt;=0,0,F40-G40)</f>
        <v>721.019053952435</v>
      </c>
      <c r="I40" s="31" t="n">
        <f aca="false">IF(AND(MOD(B40,12)=0, C40&gt;=Übersicht!$F$10, E40-H40&gt;0),MIN(Übersicht!$F$9, E40-H40),0)</f>
        <v>0</v>
      </c>
      <c r="J40" s="31" t="n">
        <f aca="false">MAX(0, E40-H40-I40)</f>
        <v>269350.964129704</v>
      </c>
      <c r="K40" s="31" t="n">
        <f aca="false">K39+G40</f>
        <v>34088.4641297039</v>
      </c>
      <c r="L40" s="32" t="n">
        <f aca="false">L39+H40+I40</f>
        <v>30649.0358702961</v>
      </c>
    </row>
    <row r="41" customFormat="false" ht="15" hidden="false" customHeight="false" outlineLevel="0" collapsed="false">
      <c r="B41" s="33" t="n">
        <v>38</v>
      </c>
      <c r="C41" s="34" t="n">
        <f aca="false">INT((B41-1)/12)+1</f>
        <v>4</v>
      </c>
      <c r="D41" s="35" t="n">
        <f aca="false">EDATE(Übersicht!$F$8,B41-1)</f>
        <v>47239</v>
      </c>
      <c r="E41" s="36" t="n">
        <f aca="false">J40</f>
        <v>269350.964129704</v>
      </c>
      <c r="F41" s="36" t="n">
        <f aca="false">IF(E41&lt;=0,0,MIN(Übersicht!$C$7*(Übersicht!$C$8+Übersicht!$C$9)/12, E41+E41*Übersicht!$C$8/12))</f>
        <v>1587.5</v>
      </c>
      <c r="G41" s="36" t="n">
        <f aca="false">IF(E41&lt;=0,0,E41*Übersicht!$C$8/12)</f>
        <v>864.167676582801</v>
      </c>
      <c r="H41" s="36" t="n">
        <f aca="false">IF(F41&lt;=0,0,F41-G41)</f>
        <v>723.332323417199</v>
      </c>
      <c r="I41" s="36" t="n">
        <f aca="false">IF(AND(MOD(B41,12)=0, C41&gt;=Übersicht!$F$10, E41-H41&gt;0),MIN(Übersicht!$F$9, E41-H41),0)</f>
        <v>0</v>
      </c>
      <c r="J41" s="36" t="n">
        <f aca="false">MAX(0, E41-H41-I41)</f>
        <v>268627.631806287</v>
      </c>
      <c r="K41" s="36" t="n">
        <f aca="false">K40+G41</f>
        <v>34952.6318062867</v>
      </c>
      <c r="L41" s="37" t="n">
        <f aca="false">L40+H41+I41</f>
        <v>31372.3681937133</v>
      </c>
    </row>
    <row r="42" customFormat="false" ht="15" hidden="false" customHeight="false" outlineLevel="0" collapsed="false">
      <c r="B42" s="28" t="n">
        <v>39</v>
      </c>
      <c r="C42" s="29" t="n">
        <f aca="false">INT((B42-1)/12)+1</f>
        <v>4</v>
      </c>
      <c r="D42" s="30" t="n">
        <f aca="false">EDATE(Übersicht!$F$8,B42-1)</f>
        <v>47270</v>
      </c>
      <c r="E42" s="31" t="n">
        <f aca="false">J41</f>
        <v>268627.631806287</v>
      </c>
      <c r="F42" s="31" t="n">
        <f aca="false">IF(E42&lt;=0,0,MIN(Übersicht!$C$7*(Übersicht!$C$8+Übersicht!$C$9)/12, E42+E42*Übersicht!$C$8/12))</f>
        <v>1587.5</v>
      </c>
      <c r="G42" s="31" t="n">
        <f aca="false">IF(E42&lt;=0,0,E42*Übersicht!$C$8/12)</f>
        <v>861.846985378504</v>
      </c>
      <c r="H42" s="31" t="n">
        <f aca="false">IF(F42&lt;=0,0,F42-G42)</f>
        <v>725.653014621496</v>
      </c>
      <c r="I42" s="31" t="n">
        <f aca="false">IF(AND(MOD(B42,12)=0, C42&gt;=Übersicht!$F$10, E42-H42&gt;0),MIN(Übersicht!$F$9, E42-H42),0)</f>
        <v>0</v>
      </c>
      <c r="J42" s="31" t="n">
        <f aca="false">MAX(0, E42-H42-I42)</f>
        <v>267901.978791665</v>
      </c>
      <c r="K42" s="31" t="n">
        <f aca="false">K41+G42</f>
        <v>35814.4787916652</v>
      </c>
      <c r="L42" s="32" t="n">
        <f aca="false">L41+H42+I42</f>
        <v>32098.0212083348</v>
      </c>
    </row>
    <row r="43" customFormat="false" ht="15" hidden="false" customHeight="false" outlineLevel="0" collapsed="false">
      <c r="B43" s="33" t="n">
        <v>40</v>
      </c>
      <c r="C43" s="34" t="n">
        <f aca="false">INT((B43-1)/12)+1</f>
        <v>4</v>
      </c>
      <c r="D43" s="35" t="n">
        <f aca="false">EDATE(Übersicht!$F$8,B43-1)</f>
        <v>47300</v>
      </c>
      <c r="E43" s="36" t="n">
        <f aca="false">J42</f>
        <v>267901.978791665</v>
      </c>
      <c r="F43" s="36" t="n">
        <f aca="false">IF(E43&lt;=0,0,MIN(Übersicht!$C$7*(Übersicht!$C$8+Übersicht!$C$9)/12, E43+E43*Übersicht!$C$8/12))</f>
        <v>1587.5</v>
      </c>
      <c r="G43" s="36" t="n">
        <f aca="false">IF(E43&lt;=0,0,E43*Übersicht!$C$8/12)</f>
        <v>859.51884862326</v>
      </c>
      <c r="H43" s="36" t="n">
        <f aca="false">IF(F43&lt;=0,0,F43-G43)</f>
        <v>727.98115137674</v>
      </c>
      <c r="I43" s="36" t="n">
        <f aca="false">IF(AND(MOD(B43,12)=0, C43&gt;=Übersicht!$F$10, E43-H43&gt;0),MIN(Übersicht!$F$9, E43-H43),0)</f>
        <v>0</v>
      </c>
      <c r="J43" s="36" t="n">
        <f aca="false">MAX(0, E43-H43-I43)</f>
        <v>267173.997640289</v>
      </c>
      <c r="K43" s="36" t="n">
        <f aca="false">K42+G43</f>
        <v>36673.9976402885</v>
      </c>
      <c r="L43" s="37" t="n">
        <f aca="false">L42+H43+I43</f>
        <v>32826.0023597115</v>
      </c>
    </row>
    <row r="44" customFormat="false" ht="15" hidden="false" customHeight="false" outlineLevel="0" collapsed="false">
      <c r="B44" s="28" t="n">
        <v>41</v>
      </c>
      <c r="C44" s="29" t="n">
        <f aca="false">INT((B44-1)/12)+1</f>
        <v>4</v>
      </c>
      <c r="D44" s="30" t="n">
        <f aca="false">EDATE(Übersicht!$F$8,B44-1)</f>
        <v>47331</v>
      </c>
      <c r="E44" s="31" t="n">
        <f aca="false">J43</f>
        <v>267173.997640289</v>
      </c>
      <c r="F44" s="31" t="n">
        <f aca="false">IF(E44&lt;=0,0,MIN(Übersicht!$C$7*(Übersicht!$C$8+Übersicht!$C$9)/12, E44+E44*Übersicht!$C$8/12))</f>
        <v>1587.5</v>
      </c>
      <c r="G44" s="31" t="n">
        <f aca="false">IF(E44&lt;=0,0,E44*Übersicht!$C$8/12)</f>
        <v>857.183242429259</v>
      </c>
      <c r="H44" s="31" t="n">
        <f aca="false">IF(F44&lt;=0,0,F44-G44)</f>
        <v>730.316757570741</v>
      </c>
      <c r="I44" s="31" t="n">
        <f aca="false">IF(AND(MOD(B44,12)=0, C44&gt;=Übersicht!$F$10, E44-H44&gt;0),MIN(Übersicht!$F$9, E44-H44),0)</f>
        <v>0</v>
      </c>
      <c r="J44" s="31" t="n">
        <f aca="false">MAX(0, E44-H44-I44)</f>
        <v>266443.680882718</v>
      </c>
      <c r="K44" s="31" t="n">
        <f aca="false">K43+G44</f>
        <v>37531.1808827177</v>
      </c>
      <c r="L44" s="32" t="n">
        <f aca="false">L43+H44+I44</f>
        <v>33556.3191172823</v>
      </c>
    </row>
    <row r="45" customFormat="false" ht="15" hidden="false" customHeight="false" outlineLevel="0" collapsed="false">
      <c r="B45" s="33" t="n">
        <v>42</v>
      </c>
      <c r="C45" s="34" t="n">
        <f aca="false">INT((B45-1)/12)+1</f>
        <v>4</v>
      </c>
      <c r="D45" s="35" t="n">
        <f aca="false">EDATE(Übersicht!$F$8,B45-1)</f>
        <v>47362</v>
      </c>
      <c r="E45" s="36" t="n">
        <f aca="false">J44</f>
        <v>266443.680882718</v>
      </c>
      <c r="F45" s="36" t="n">
        <f aca="false">IF(E45&lt;=0,0,MIN(Übersicht!$C$7*(Übersicht!$C$8+Übersicht!$C$9)/12, E45+E45*Übersicht!$C$8/12))</f>
        <v>1587.5</v>
      </c>
      <c r="G45" s="36" t="n">
        <f aca="false">IF(E45&lt;=0,0,E45*Übersicht!$C$8/12)</f>
        <v>854.840142832053</v>
      </c>
      <c r="H45" s="36" t="n">
        <f aca="false">IF(F45&lt;=0,0,F45-G45)</f>
        <v>732.659857167947</v>
      </c>
      <c r="I45" s="36" t="n">
        <f aca="false">IF(AND(MOD(B45,12)=0, C45&gt;=Übersicht!$F$10, E45-H45&gt;0),MIN(Übersicht!$F$9, E45-H45),0)</f>
        <v>0</v>
      </c>
      <c r="J45" s="36" t="n">
        <f aca="false">MAX(0, E45-H45-I45)</f>
        <v>265711.02102555</v>
      </c>
      <c r="K45" s="36" t="n">
        <f aca="false">K44+G45</f>
        <v>38386.0210255498</v>
      </c>
      <c r="L45" s="37" t="n">
        <f aca="false">L44+H45+I45</f>
        <v>34288.9789744502</v>
      </c>
    </row>
    <row r="46" customFormat="false" ht="15" hidden="false" customHeight="false" outlineLevel="0" collapsed="false">
      <c r="B46" s="28" t="n">
        <v>43</v>
      </c>
      <c r="C46" s="29" t="n">
        <f aca="false">INT((B46-1)/12)+1</f>
        <v>4</v>
      </c>
      <c r="D46" s="30" t="n">
        <f aca="false">EDATE(Übersicht!$F$8,B46-1)</f>
        <v>47392</v>
      </c>
      <c r="E46" s="31" t="n">
        <f aca="false">J45</f>
        <v>265711.02102555</v>
      </c>
      <c r="F46" s="31" t="n">
        <f aca="false">IF(E46&lt;=0,0,MIN(Übersicht!$C$7*(Übersicht!$C$8+Übersicht!$C$9)/12, E46+E46*Übersicht!$C$8/12))</f>
        <v>1587.5</v>
      </c>
      <c r="G46" s="31" t="n">
        <f aca="false">IF(E46&lt;=0,0,E46*Übersicht!$C$8/12)</f>
        <v>852.489525790306</v>
      </c>
      <c r="H46" s="31" t="n">
        <f aca="false">IF(F46&lt;=0,0,F46-G46)</f>
        <v>735.010474209694</v>
      </c>
      <c r="I46" s="31" t="n">
        <f aca="false">IF(AND(MOD(B46,12)=0, C46&gt;=Übersicht!$F$10, E46-H46&gt;0),MIN(Übersicht!$F$9, E46-H46),0)</f>
        <v>0</v>
      </c>
      <c r="J46" s="31" t="n">
        <f aca="false">MAX(0, E46-H46-I46)</f>
        <v>264976.01055134</v>
      </c>
      <c r="K46" s="31" t="n">
        <f aca="false">K45+G46</f>
        <v>39238.5105513401</v>
      </c>
      <c r="L46" s="32" t="n">
        <f aca="false">L45+H46+I46</f>
        <v>35023.9894486599</v>
      </c>
    </row>
    <row r="47" customFormat="false" ht="15" hidden="false" customHeight="false" outlineLevel="0" collapsed="false">
      <c r="B47" s="33" t="n">
        <v>44</v>
      </c>
      <c r="C47" s="34" t="n">
        <f aca="false">INT((B47-1)/12)+1</f>
        <v>4</v>
      </c>
      <c r="D47" s="35" t="n">
        <f aca="false">EDATE(Übersicht!$F$8,B47-1)</f>
        <v>47423</v>
      </c>
      <c r="E47" s="36" t="n">
        <f aca="false">J46</f>
        <v>264976.01055134</v>
      </c>
      <c r="F47" s="36" t="n">
        <f aca="false">IF(E47&lt;=0,0,MIN(Übersicht!$C$7*(Übersicht!$C$8+Übersicht!$C$9)/12, E47+E47*Übersicht!$C$8/12))</f>
        <v>1587.5</v>
      </c>
      <c r="G47" s="36" t="n">
        <f aca="false">IF(E47&lt;=0,0,E47*Übersicht!$C$8/12)</f>
        <v>850.13136718555</v>
      </c>
      <c r="H47" s="36" t="n">
        <f aca="false">IF(F47&lt;=0,0,F47-G47)</f>
        <v>737.36863281445</v>
      </c>
      <c r="I47" s="36" t="n">
        <f aca="false">IF(AND(MOD(B47,12)=0, C47&gt;=Übersicht!$F$10, E47-H47&gt;0),MIN(Übersicht!$F$9, E47-H47),0)</f>
        <v>0</v>
      </c>
      <c r="J47" s="36" t="n">
        <f aca="false">MAX(0, E47-H47-I47)</f>
        <v>264238.641918526</v>
      </c>
      <c r="K47" s="36" t="n">
        <f aca="false">K46+G47</f>
        <v>40088.6419185257</v>
      </c>
      <c r="L47" s="37" t="n">
        <f aca="false">L46+H47+I47</f>
        <v>35761.3580814743</v>
      </c>
    </row>
    <row r="48" customFormat="false" ht="15" hidden="false" customHeight="false" outlineLevel="0" collapsed="false">
      <c r="B48" s="28" t="n">
        <v>45</v>
      </c>
      <c r="C48" s="29" t="n">
        <f aca="false">INT((B48-1)/12)+1</f>
        <v>4</v>
      </c>
      <c r="D48" s="30" t="n">
        <f aca="false">EDATE(Übersicht!$F$8,B48-1)</f>
        <v>47453</v>
      </c>
      <c r="E48" s="31" t="n">
        <f aca="false">J47</f>
        <v>264238.641918526</v>
      </c>
      <c r="F48" s="31" t="n">
        <f aca="false">IF(E48&lt;=0,0,MIN(Übersicht!$C$7*(Übersicht!$C$8+Übersicht!$C$9)/12, E48+E48*Übersicht!$C$8/12))</f>
        <v>1587.5</v>
      </c>
      <c r="G48" s="31" t="n">
        <f aca="false">IF(E48&lt;=0,0,E48*Übersicht!$C$8/12)</f>
        <v>847.765642821937</v>
      </c>
      <c r="H48" s="31" t="n">
        <f aca="false">IF(F48&lt;=0,0,F48-G48)</f>
        <v>739.734357178063</v>
      </c>
      <c r="I48" s="31" t="n">
        <f aca="false">IF(AND(MOD(B48,12)=0, C48&gt;=Übersicht!$F$10, E48-H48&gt;0),MIN(Übersicht!$F$9, E48-H48),0)</f>
        <v>0</v>
      </c>
      <c r="J48" s="31" t="n">
        <f aca="false">MAX(0, E48-H48-I48)</f>
        <v>263498.907561348</v>
      </c>
      <c r="K48" s="31" t="n">
        <f aca="false">K47+G48</f>
        <v>40936.4075613476</v>
      </c>
      <c r="L48" s="32" t="n">
        <f aca="false">L47+H48+I48</f>
        <v>36501.0924386524</v>
      </c>
    </row>
    <row r="49" customFormat="false" ht="15" hidden="false" customHeight="false" outlineLevel="0" collapsed="false">
      <c r="B49" s="33" t="n">
        <v>46</v>
      </c>
      <c r="C49" s="34" t="n">
        <f aca="false">INT((B49-1)/12)+1</f>
        <v>4</v>
      </c>
      <c r="D49" s="35" t="n">
        <f aca="false">EDATE(Übersicht!$F$8,B49-1)</f>
        <v>47484</v>
      </c>
      <c r="E49" s="36" t="n">
        <f aca="false">J48</f>
        <v>263498.907561348</v>
      </c>
      <c r="F49" s="36" t="n">
        <f aca="false">IF(E49&lt;=0,0,MIN(Übersicht!$C$7*(Übersicht!$C$8+Übersicht!$C$9)/12, E49+E49*Übersicht!$C$8/12))</f>
        <v>1587.5</v>
      </c>
      <c r="G49" s="36" t="n">
        <f aca="false">IF(E49&lt;=0,0,E49*Übersicht!$C$8/12)</f>
        <v>845.392328425991</v>
      </c>
      <c r="H49" s="36" t="n">
        <f aca="false">IF(F49&lt;=0,0,F49-G49)</f>
        <v>742.107671574009</v>
      </c>
      <c r="I49" s="36" t="n">
        <f aca="false">IF(AND(MOD(B49,12)=0, C49&gt;=Übersicht!$F$10, E49-H49&gt;0),MIN(Übersicht!$F$9, E49-H49),0)</f>
        <v>0</v>
      </c>
      <c r="J49" s="36" t="n">
        <f aca="false">MAX(0, E49-H49-I49)</f>
        <v>262756.799889774</v>
      </c>
      <c r="K49" s="36" t="n">
        <f aca="false">K48+G49</f>
        <v>41781.7998897736</v>
      </c>
      <c r="L49" s="37" t="n">
        <f aca="false">L48+H49+I49</f>
        <v>37243.2001102264</v>
      </c>
    </row>
    <row r="50" customFormat="false" ht="15" hidden="false" customHeight="false" outlineLevel="0" collapsed="false">
      <c r="B50" s="28" t="n">
        <v>47</v>
      </c>
      <c r="C50" s="29" t="n">
        <f aca="false">INT((B50-1)/12)+1</f>
        <v>4</v>
      </c>
      <c r="D50" s="30" t="n">
        <f aca="false">EDATE(Übersicht!$F$8,B50-1)</f>
        <v>47515</v>
      </c>
      <c r="E50" s="31" t="n">
        <f aca="false">J49</f>
        <v>262756.799889774</v>
      </c>
      <c r="F50" s="31" t="n">
        <f aca="false">IF(E50&lt;=0,0,MIN(Übersicht!$C$7*(Übersicht!$C$8+Übersicht!$C$9)/12, E50+E50*Übersicht!$C$8/12))</f>
        <v>1587.5</v>
      </c>
      <c r="G50" s="31" t="n">
        <f aca="false">IF(E50&lt;=0,0,E50*Übersicht!$C$8/12)</f>
        <v>843.011399646358</v>
      </c>
      <c r="H50" s="31" t="n">
        <f aca="false">IF(F50&lt;=0,0,F50-G50)</f>
        <v>744.488600353642</v>
      </c>
      <c r="I50" s="31" t="n">
        <f aca="false">IF(AND(MOD(B50,12)=0, C50&gt;=Übersicht!$F$10, E50-H50&gt;0),MIN(Übersicht!$F$9, E50-H50),0)</f>
        <v>0</v>
      </c>
      <c r="J50" s="31" t="n">
        <f aca="false">MAX(0, E50-H50-I50)</f>
        <v>262012.31128942</v>
      </c>
      <c r="K50" s="31" t="n">
        <f aca="false">K49+G50</f>
        <v>42624.8112894199</v>
      </c>
      <c r="L50" s="32" t="n">
        <f aca="false">L49+H50+I50</f>
        <v>37987.6887105801</v>
      </c>
    </row>
    <row r="51" customFormat="false" ht="15" hidden="false" customHeight="false" outlineLevel="0" collapsed="false">
      <c r="B51" s="38" t="n">
        <v>48</v>
      </c>
      <c r="C51" s="39" t="n">
        <f aca="false">INT((B51-1)/12)+1</f>
        <v>4</v>
      </c>
      <c r="D51" s="40" t="n">
        <f aca="false">EDATE(Übersicht!$F$8,B51-1)</f>
        <v>47543</v>
      </c>
      <c r="E51" s="41" t="n">
        <f aca="false">J50</f>
        <v>262012.31128942</v>
      </c>
      <c r="F51" s="41" t="n">
        <f aca="false">IF(E51&lt;=0,0,MIN(Übersicht!$C$7*(Übersicht!$C$8+Übersicht!$C$9)/12, E51+E51*Übersicht!$C$8/12))</f>
        <v>1587.5</v>
      </c>
      <c r="G51" s="41" t="n">
        <f aca="false">IF(E51&lt;=0,0,E51*Übersicht!$C$8/12)</f>
        <v>840.622832053557</v>
      </c>
      <c r="H51" s="41" t="n">
        <f aca="false">IF(F51&lt;=0,0,F51-G51)</f>
        <v>746.877167946444</v>
      </c>
      <c r="I51" s="42" t="n">
        <f aca="false">IF(AND(MOD(B51,12)=0, C51&gt;=Übersicht!$F$10, E51-H51&gt;0),MIN(Übersicht!$F$9, E51-H51),0)</f>
        <v>3000</v>
      </c>
      <c r="J51" s="41" t="n">
        <f aca="false">MAX(0, E51-H51-I51)</f>
        <v>258265.434121474</v>
      </c>
      <c r="K51" s="41" t="n">
        <f aca="false">K50+G51</f>
        <v>43465.4341214735</v>
      </c>
      <c r="L51" s="43" t="n">
        <f aca="false">L50+H51+I51</f>
        <v>41734.5658785265</v>
      </c>
    </row>
    <row r="52" customFormat="false" ht="15" hidden="false" customHeight="false" outlineLevel="0" collapsed="false">
      <c r="B52" s="28" t="n">
        <v>49</v>
      </c>
      <c r="C52" s="29" t="n">
        <f aca="false">INT((B52-1)/12)+1</f>
        <v>5</v>
      </c>
      <c r="D52" s="30" t="n">
        <f aca="false">EDATE(Übersicht!$F$8,B52-1)</f>
        <v>47574</v>
      </c>
      <c r="E52" s="31" t="n">
        <f aca="false">J51</f>
        <v>258265.434121474</v>
      </c>
      <c r="F52" s="31" t="n">
        <f aca="false">IF(E52&lt;=0,0,MIN(Übersicht!$C$7*(Übersicht!$C$8+Übersicht!$C$9)/12, E52+E52*Übersicht!$C$8/12))</f>
        <v>1587.5</v>
      </c>
      <c r="G52" s="31" t="n">
        <f aca="false">IF(E52&lt;=0,0,E52*Übersicht!$C$8/12)</f>
        <v>828.601601139728</v>
      </c>
      <c r="H52" s="31" t="n">
        <f aca="false">IF(F52&lt;=0,0,F52-G52)</f>
        <v>758.898398860272</v>
      </c>
      <c r="I52" s="31" t="n">
        <f aca="false">IF(AND(MOD(B52,12)=0, C52&gt;=Übersicht!$F$10, E52-H52&gt;0),MIN(Übersicht!$F$9, E52-H52),0)</f>
        <v>0</v>
      </c>
      <c r="J52" s="31" t="n">
        <f aca="false">MAX(0, E52-H52-I52)</f>
        <v>257506.535722614</v>
      </c>
      <c r="K52" s="31" t="n">
        <f aca="false">K51+G52</f>
        <v>44294.0357226132</v>
      </c>
      <c r="L52" s="32" t="n">
        <f aca="false">L51+H52+I52</f>
        <v>42493.4642773868</v>
      </c>
    </row>
    <row r="53" customFormat="false" ht="15" hidden="false" customHeight="false" outlineLevel="0" collapsed="false">
      <c r="B53" s="33" t="n">
        <v>50</v>
      </c>
      <c r="C53" s="34" t="n">
        <f aca="false">INT((B53-1)/12)+1</f>
        <v>5</v>
      </c>
      <c r="D53" s="35" t="n">
        <f aca="false">EDATE(Übersicht!$F$8,B53-1)</f>
        <v>47604</v>
      </c>
      <c r="E53" s="36" t="n">
        <f aca="false">J52</f>
        <v>257506.535722614</v>
      </c>
      <c r="F53" s="36" t="n">
        <f aca="false">IF(E53&lt;=0,0,MIN(Übersicht!$C$7*(Übersicht!$C$8+Übersicht!$C$9)/12, E53+E53*Übersicht!$C$8/12))</f>
        <v>1587.5</v>
      </c>
      <c r="G53" s="36" t="n">
        <f aca="false">IF(E53&lt;=0,0,E53*Übersicht!$C$8/12)</f>
        <v>826.166802110052</v>
      </c>
      <c r="H53" s="36" t="n">
        <f aca="false">IF(F53&lt;=0,0,F53-G53)</f>
        <v>761.333197889948</v>
      </c>
      <c r="I53" s="36" t="n">
        <f aca="false">IF(AND(MOD(B53,12)=0, C53&gt;=Übersicht!$F$10, E53-H53&gt;0),MIN(Übersicht!$F$9, E53-H53),0)</f>
        <v>0</v>
      </c>
      <c r="J53" s="36" t="n">
        <f aca="false">MAX(0, E53-H53-I53)</f>
        <v>256745.202524724</v>
      </c>
      <c r="K53" s="36" t="n">
        <f aca="false">K52+G53</f>
        <v>45120.2025247233</v>
      </c>
      <c r="L53" s="37" t="n">
        <f aca="false">L52+H53+I53</f>
        <v>43254.7974752767</v>
      </c>
    </row>
    <row r="54" customFormat="false" ht="15" hidden="false" customHeight="false" outlineLevel="0" collapsed="false">
      <c r="B54" s="28" t="n">
        <v>51</v>
      </c>
      <c r="C54" s="29" t="n">
        <f aca="false">INT((B54-1)/12)+1</f>
        <v>5</v>
      </c>
      <c r="D54" s="30" t="n">
        <f aca="false">EDATE(Übersicht!$F$8,B54-1)</f>
        <v>47635</v>
      </c>
      <c r="E54" s="31" t="n">
        <f aca="false">J53</f>
        <v>256745.202524724</v>
      </c>
      <c r="F54" s="31" t="n">
        <f aca="false">IF(E54&lt;=0,0,MIN(Übersicht!$C$7*(Übersicht!$C$8+Übersicht!$C$9)/12, E54+E54*Übersicht!$C$8/12))</f>
        <v>1587.5</v>
      </c>
      <c r="G54" s="31" t="n">
        <f aca="false">IF(E54&lt;=0,0,E54*Übersicht!$C$8/12)</f>
        <v>823.724191433488</v>
      </c>
      <c r="H54" s="31" t="n">
        <f aca="false">IF(F54&lt;=0,0,F54-G54)</f>
        <v>763.775808566512</v>
      </c>
      <c r="I54" s="31" t="n">
        <f aca="false">IF(AND(MOD(B54,12)=0, C54&gt;=Übersicht!$F$10, E54-H54&gt;0),MIN(Übersicht!$F$9, E54-H54),0)</f>
        <v>0</v>
      </c>
      <c r="J54" s="31" t="n">
        <f aca="false">MAX(0, E54-H54-I54)</f>
        <v>255981.426716157</v>
      </c>
      <c r="K54" s="31" t="n">
        <f aca="false">K53+G54</f>
        <v>45943.9267161568</v>
      </c>
      <c r="L54" s="32" t="n">
        <f aca="false">L53+H54+I54</f>
        <v>44018.5732838432</v>
      </c>
    </row>
    <row r="55" customFormat="false" ht="15" hidden="false" customHeight="false" outlineLevel="0" collapsed="false">
      <c r="B55" s="33" t="n">
        <v>52</v>
      </c>
      <c r="C55" s="34" t="n">
        <f aca="false">INT((B55-1)/12)+1</f>
        <v>5</v>
      </c>
      <c r="D55" s="35" t="n">
        <f aca="false">EDATE(Übersicht!$F$8,B55-1)</f>
        <v>47665</v>
      </c>
      <c r="E55" s="36" t="n">
        <f aca="false">J54</f>
        <v>255981.426716157</v>
      </c>
      <c r="F55" s="36" t="n">
        <f aca="false">IF(E55&lt;=0,0,MIN(Übersicht!$C$7*(Übersicht!$C$8+Übersicht!$C$9)/12, E55+E55*Übersicht!$C$8/12))</f>
        <v>1587.5</v>
      </c>
      <c r="G55" s="36" t="n">
        <f aca="false">IF(E55&lt;=0,0,E55*Übersicht!$C$8/12)</f>
        <v>821.27374404767</v>
      </c>
      <c r="H55" s="36" t="n">
        <f aca="false">IF(F55&lt;=0,0,F55-G55)</f>
        <v>766.22625595233</v>
      </c>
      <c r="I55" s="36" t="n">
        <f aca="false">IF(AND(MOD(B55,12)=0, C55&gt;=Übersicht!$F$10, E55-H55&gt;0),MIN(Übersicht!$F$9, E55-H55),0)</f>
        <v>0</v>
      </c>
      <c r="J55" s="36" t="n">
        <f aca="false">MAX(0, E55-H55-I55)</f>
        <v>255215.200460205</v>
      </c>
      <c r="K55" s="36" t="n">
        <f aca="false">K54+G55</f>
        <v>46765.2004602044</v>
      </c>
      <c r="L55" s="37" t="n">
        <f aca="false">L54+H55+I55</f>
        <v>44784.7995397956</v>
      </c>
    </row>
    <row r="56" customFormat="false" ht="15" hidden="false" customHeight="false" outlineLevel="0" collapsed="false">
      <c r="B56" s="28" t="n">
        <v>53</v>
      </c>
      <c r="C56" s="29" t="n">
        <f aca="false">INT((B56-1)/12)+1</f>
        <v>5</v>
      </c>
      <c r="D56" s="30" t="n">
        <f aca="false">EDATE(Übersicht!$F$8,B56-1)</f>
        <v>47696</v>
      </c>
      <c r="E56" s="31" t="n">
        <f aca="false">J55</f>
        <v>255215.200460205</v>
      </c>
      <c r="F56" s="31" t="n">
        <f aca="false">IF(E56&lt;=0,0,MIN(Übersicht!$C$7*(Übersicht!$C$8+Übersicht!$C$9)/12, E56+E56*Übersicht!$C$8/12))</f>
        <v>1587.5</v>
      </c>
      <c r="G56" s="31" t="n">
        <f aca="false">IF(E56&lt;=0,0,E56*Übersicht!$C$8/12)</f>
        <v>818.815434809824</v>
      </c>
      <c r="H56" s="31" t="n">
        <f aca="false">IF(F56&lt;=0,0,F56-G56)</f>
        <v>768.684565190176</v>
      </c>
      <c r="I56" s="31" t="n">
        <f aca="false">IF(AND(MOD(B56,12)=0, C56&gt;=Übersicht!$F$10, E56-H56&gt;0),MIN(Übersicht!$F$9, E56-H56),0)</f>
        <v>0</v>
      </c>
      <c r="J56" s="31" t="n">
        <f aca="false">MAX(0, E56-H56-I56)</f>
        <v>254446.515895015</v>
      </c>
      <c r="K56" s="31" t="n">
        <f aca="false">K55+G56</f>
        <v>47584.0158950143</v>
      </c>
      <c r="L56" s="32" t="n">
        <f aca="false">L55+H56+I56</f>
        <v>45553.4841049857</v>
      </c>
    </row>
    <row r="57" customFormat="false" ht="15" hidden="false" customHeight="false" outlineLevel="0" collapsed="false">
      <c r="B57" s="33" t="n">
        <v>54</v>
      </c>
      <c r="C57" s="34" t="n">
        <f aca="false">INT((B57-1)/12)+1</f>
        <v>5</v>
      </c>
      <c r="D57" s="35" t="n">
        <f aca="false">EDATE(Übersicht!$F$8,B57-1)</f>
        <v>47727</v>
      </c>
      <c r="E57" s="36" t="n">
        <f aca="false">J56</f>
        <v>254446.515895015</v>
      </c>
      <c r="F57" s="36" t="n">
        <f aca="false">IF(E57&lt;=0,0,MIN(Übersicht!$C$7*(Übersicht!$C$8+Übersicht!$C$9)/12, E57+E57*Übersicht!$C$8/12))</f>
        <v>1587.5</v>
      </c>
      <c r="G57" s="36" t="n">
        <f aca="false">IF(E57&lt;=0,0,E57*Übersicht!$C$8/12)</f>
        <v>816.349238496505</v>
      </c>
      <c r="H57" s="36" t="n">
        <f aca="false">IF(F57&lt;=0,0,F57-G57)</f>
        <v>771.150761503495</v>
      </c>
      <c r="I57" s="36" t="n">
        <f aca="false">IF(AND(MOD(B57,12)=0, C57&gt;=Übersicht!$F$10, E57-H57&gt;0),MIN(Übersicht!$F$9, E57-H57),0)</f>
        <v>0</v>
      </c>
      <c r="J57" s="36" t="n">
        <f aca="false">MAX(0, E57-H57-I57)</f>
        <v>253675.365133511</v>
      </c>
      <c r="K57" s="36" t="n">
        <f aca="false">K56+G57</f>
        <v>48400.3651335108</v>
      </c>
      <c r="L57" s="37" t="n">
        <f aca="false">L56+H57+I57</f>
        <v>46324.6348664892</v>
      </c>
    </row>
    <row r="58" customFormat="false" ht="15" hidden="false" customHeight="false" outlineLevel="0" collapsed="false">
      <c r="B58" s="28" t="n">
        <v>55</v>
      </c>
      <c r="C58" s="29" t="n">
        <f aca="false">INT((B58-1)/12)+1</f>
        <v>5</v>
      </c>
      <c r="D58" s="30" t="n">
        <f aca="false">EDATE(Übersicht!$F$8,B58-1)</f>
        <v>47757</v>
      </c>
      <c r="E58" s="31" t="n">
        <f aca="false">J57</f>
        <v>253675.365133511</v>
      </c>
      <c r="F58" s="31" t="n">
        <f aca="false">IF(E58&lt;=0,0,MIN(Übersicht!$C$7*(Übersicht!$C$8+Übersicht!$C$9)/12, E58+E58*Übersicht!$C$8/12))</f>
        <v>1587.5</v>
      </c>
      <c r="G58" s="31" t="n">
        <f aca="false">IF(E58&lt;=0,0,E58*Übersicht!$C$8/12)</f>
        <v>813.875129803348</v>
      </c>
      <c r="H58" s="31" t="n">
        <f aca="false">IF(F58&lt;=0,0,F58-G58)</f>
        <v>773.624870196652</v>
      </c>
      <c r="I58" s="31" t="n">
        <f aca="false">IF(AND(MOD(B58,12)=0, C58&gt;=Übersicht!$F$10, E58-H58&gt;0),MIN(Übersicht!$F$9, E58-H58),0)</f>
        <v>0</v>
      </c>
      <c r="J58" s="31" t="n">
        <f aca="false">MAX(0, E58-H58-I58)</f>
        <v>252901.740263314</v>
      </c>
      <c r="K58" s="31" t="n">
        <f aca="false">K57+G58</f>
        <v>49214.2402633141</v>
      </c>
      <c r="L58" s="32" t="n">
        <f aca="false">L57+H58+I58</f>
        <v>47098.2597366859</v>
      </c>
    </row>
    <row r="59" customFormat="false" ht="15" hidden="false" customHeight="false" outlineLevel="0" collapsed="false">
      <c r="B59" s="33" t="n">
        <v>56</v>
      </c>
      <c r="C59" s="34" t="n">
        <f aca="false">INT((B59-1)/12)+1</f>
        <v>5</v>
      </c>
      <c r="D59" s="35" t="n">
        <f aca="false">EDATE(Übersicht!$F$8,B59-1)</f>
        <v>47788</v>
      </c>
      <c r="E59" s="36" t="n">
        <f aca="false">J58</f>
        <v>252901.740263314</v>
      </c>
      <c r="F59" s="36" t="n">
        <f aca="false">IF(E59&lt;=0,0,MIN(Übersicht!$C$7*(Übersicht!$C$8+Übersicht!$C$9)/12, E59+E59*Übersicht!$C$8/12))</f>
        <v>1587.5</v>
      </c>
      <c r="G59" s="36" t="n">
        <f aca="false">IF(E59&lt;=0,0,E59*Übersicht!$C$8/12)</f>
        <v>811.3930833448</v>
      </c>
      <c r="H59" s="36" t="n">
        <f aca="false">IF(F59&lt;=0,0,F59-G59)</f>
        <v>776.1069166552</v>
      </c>
      <c r="I59" s="36" t="n">
        <f aca="false">IF(AND(MOD(B59,12)=0, C59&gt;=Übersicht!$F$10, E59-H59&gt;0),MIN(Übersicht!$F$9, E59-H59),0)</f>
        <v>0</v>
      </c>
      <c r="J59" s="36" t="n">
        <f aca="false">MAX(0, E59-H59-I59)</f>
        <v>252125.633346659</v>
      </c>
      <c r="K59" s="36" t="n">
        <f aca="false">K58+G59</f>
        <v>50025.6333466589</v>
      </c>
      <c r="L59" s="37" t="n">
        <f aca="false">L58+H59+I59</f>
        <v>47874.3666533411</v>
      </c>
    </row>
    <row r="60" customFormat="false" ht="15" hidden="false" customHeight="false" outlineLevel="0" collapsed="false">
      <c r="B60" s="28" t="n">
        <v>57</v>
      </c>
      <c r="C60" s="29" t="n">
        <f aca="false">INT((B60-1)/12)+1</f>
        <v>5</v>
      </c>
      <c r="D60" s="30" t="n">
        <f aca="false">EDATE(Übersicht!$F$8,B60-1)</f>
        <v>47818</v>
      </c>
      <c r="E60" s="31" t="n">
        <f aca="false">J59</f>
        <v>252125.633346659</v>
      </c>
      <c r="F60" s="31" t="n">
        <f aca="false">IF(E60&lt;=0,0,MIN(Übersicht!$C$7*(Übersicht!$C$8+Übersicht!$C$9)/12, E60+E60*Übersicht!$C$8/12))</f>
        <v>1587.5</v>
      </c>
      <c r="G60" s="31" t="n">
        <f aca="false">IF(E60&lt;=0,0,E60*Übersicht!$C$8/12)</f>
        <v>808.903073653865</v>
      </c>
      <c r="H60" s="31" t="n">
        <f aca="false">IF(F60&lt;=0,0,F60-G60)</f>
        <v>778.596926346135</v>
      </c>
      <c r="I60" s="31" t="n">
        <f aca="false">IF(AND(MOD(B60,12)=0, C60&gt;=Übersicht!$F$10, E60-H60&gt;0),MIN(Übersicht!$F$9, E60-H60),0)</f>
        <v>0</v>
      </c>
      <c r="J60" s="31" t="n">
        <f aca="false">MAX(0, E60-H60-I60)</f>
        <v>251347.036420313</v>
      </c>
      <c r="K60" s="31" t="n">
        <f aca="false">K59+G60</f>
        <v>50834.5364203128</v>
      </c>
      <c r="L60" s="32" t="n">
        <f aca="false">L59+H60+I60</f>
        <v>48652.9635796872</v>
      </c>
    </row>
    <row r="61" customFormat="false" ht="15" hidden="false" customHeight="false" outlineLevel="0" collapsed="false">
      <c r="B61" s="33" t="n">
        <v>58</v>
      </c>
      <c r="C61" s="34" t="n">
        <f aca="false">INT((B61-1)/12)+1</f>
        <v>5</v>
      </c>
      <c r="D61" s="35" t="n">
        <f aca="false">EDATE(Übersicht!$F$8,B61-1)</f>
        <v>47849</v>
      </c>
      <c r="E61" s="36" t="n">
        <f aca="false">J60</f>
        <v>251347.036420313</v>
      </c>
      <c r="F61" s="36" t="n">
        <f aca="false">IF(E61&lt;=0,0,MIN(Übersicht!$C$7*(Übersicht!$C$8+Übersicht!$C$9)/12, E61+E61*Übersicht!$C$8/12))</f>
        <v>1587.5</v>
      </c>
      <c r="G61" s="36" t="n">
        <f aca="false">IF(E61&lt;=0,0,E61*Übersicht!$C$8/12)</f>
        <v>806.405075181838</v>
      </c>
      <c r="H61" s="36" t="n">
        <f aca="false">IF(F61&lt;=0,0,F61-G61)</f>
        <v>781.094924818162</v>
      </c>
      <c r="I61" s="36" t="n">
        <f aca="false">IF(AND(MOD(B61,12)=0, C61&gt;=Übersicht!$F$10, E61-H61&gt;0),MIN(Übersicht!$F$9, E61-H61),0)</f>
        <v>0</v>
      </c>
      <c r="J61" s="36" t="n">
        <f aca="false">MAX(0, E61-H61-I61)</f>
        <v>250565.941495495</v>
      </c>
      <c r="K61" s="36" t="n">
        <f aca="false">K60+G61</f>
        <v>51640.9414954946</v>
      </c>
      <c r="L61" s="37" t="n">
        <f aca="false">L60+H61+I61</f>
        <v>49434.0585045054</v>
      </c>
    </row>
    <row r="62" customFormat="false" ht="15" hidden="false" customHeight="false" outlineLevel="0" collapsed="false">
      <c r="B62" s="28" t="n">
        <v>59</v>
      </c>
      <c r="C62" s="29" t="n">
        <f aca="false">INT((B62-1)/12)+1</f>
        <v>5</v>
      </c>
      <c r="D62" s="30" t="n">
        <f aca="false">EDATE(Übersicht!$F$8,B62-1)</f>
        <v>47880</v>
      </c>
      <c r="E62" s="31" t="n">
        <f aca="false">J61</f>
        <v>250565.941495495</v>
      </c>
      <c r="F62" s="31" t="n">
        <f aca="false">IF(E62&lt;=0,0,MIN(Übersicht!$C$7*(Übersicht!$C$8+Übersicht!$C$9)/12, E62+E62*Übersicht!$C$8/12))</f>
        <v>1587.5</v>
      </c>
      <c r="G62" s="31" t="n">
        <f aca="false">IF(E62&lt;=0,0,E62*Übersicht!$C$8/12)</f>
        <v>803.899062298046</v>
      </c>
      <c r="H62" s="31" t="n">
        <f aca="false">IF(F62&lt;=0,0,F62-G62)</f>
        <v>783.600937701954</v>
      </c>
      <c r="I62" s="31" t="n">
        <f aca="false">IF(AND(MOD(B62,12)=0, C62&gt;=Übersicht!$F$10, E62-H62&gt;0),MIN(Übersicht!$F$9, E62-H62),0)</f>
        <v>0</v>
      </c>
      <c r="J62" s="31" t="n">
        <f aca="false">MAX(0, E62-H62-I62)</f>
        <v>249782.340557793</v>
      </c>
      <c r="K62" s="31" t="n">
        <f aca="false">K61+G62</f>
        <v>52444.8405577927</v>
      </c>
      <c r="L62" s="32" t="n">
        <f aca="false">L61+H62+I62</f>
        <v>50217.6594422073</v>
      </c>
    </row>
    <row r="63" customFormat="false" ht="15" hidden="false" customHeight="false" outlineLevel="0" collapsed="false">
      <c r="B63" s="38" t="n">
        <v>60</v>
      </c>
      <c r="C63" s="39" t="n">
        <f aca="false">INT((B63-1)/12)+1</f>
        <v>5</v>
      </c>
      <c r="D63" s="40" t="n">
        <f aca="false">EDATE(Übersicht!$F$8,B63-1)</f>
        <v>47908</v>
      </c>
      <c r="E63" s="41" t="n">
        <f aca="false">J62</f>
        <v>249782.340557793</v>
      </c>
      <c r="F63" s="41" t="n">
        <f aca="false">IF(E63&lt;=0,0,MIN(Übersicht!$C$7*(Übersicht!$C$8+Übersicht!$C$9)/12, E63+E63*Übersicht!$C$8/12))</f>
        <v>1587.5</v>
      </c>
      <c r="G63" s="41" t="n">
        <f aca="false">IF(E63&lt;=0,0,E63*Übersicht!$C$8/12)</f>
        <v>801.385009289586</v>
      </c>
      <c r="H63" s="41" t="n">
        <f aca="false">IF(F63&lt;=0,0,F63-G63)</f>
        <v>786.114990710414</v>
      </c>
      <c r="I63" s="42" t="n">
        <f aca="false">IF(AND(MOD(B63,12)=0, C63&gt;=Übersicht!$F$10, E63-H63&gt;0),MIN(Übersicht!$F$9, E63-H63),0)</f>
        <v>3000</v>
      </c>
      <c r="J63" s="41" t="n">
        <f aca="false">MAX(0, E63-H63-I63)</f>
        <v>245996.225567083</v>
      </c>
      <c r="K63" s="41" t="n">
        <f aca="false">K62+G63</f>
        <v>53246.2255670823</v>
      </c>
      <c r="L63" s="43" t="n">
        <f aca="false">L62+H63+I63</f>
        <v>54003.7744329177</v>
      </c>
    </row>
    <row r="64" customFormat="false" ht="15" hidden="false" customHeight="false" outlineLevel="0" collapsed="false">
      <c r="B64" s="28" t="n">
        <v>61</v>
      </c>
      <c r="C64" s="29" t="n">
        <f aca="false">INT((B64-1)/12)+1</f>
        <v>6</v>
      </c>
      <c r="D64" s="30" t="n">
        <f aca="false">EDATE(Übersicht!$F$8,B64-1)</f>
        <v>47939</v>
      </c>
      <c r="E64" s="31" t="n">
        <f aca="false">J63</f>
        <v>245996.225567083</v>
      </c>
      <c r="F64" s="31" t="n">
        <f aca="false">IF(E64&lt;=0,0,MIN(Übersicht!$C$7*(Übersicht!$C$8+Übersicht!$C$9)/12, E64+E64*Übersicht!$C$8/12))</f>
        <v>1587.5</v>
      </c>
      <c r="G64" s="31" t="n">
        <f aca="false">IF(E64&lt;=0,0,E64*Übersicht!$C$8/12)</f>
        <v>789.237890361056</v>
      </c>
      <c r="H64" s="31" t="n">
        <f aca="false">IF(F64&lt;=0,0,F64-G64)</f>
        <v>798.262109638944</v>
      </c>
      <c r="I64" s="31" t="n">
        <f aca="false">IF(AND(MOD(B64,12)=0, C64&gt;=Übersicht!$F$10, E64-H64&gt;0),MIN(Übersicht!$F$9, E64-H64),0)</f>
        <v>0</v>
      </c>
      <c r="J64" s="31" t="n">
        <f aca="false">MAX(0, E64-H64-I64)</f>
        <v>245197.963457444</v>
      </c>
      <c r="K64" s="31" t="n">
        <f aca="false">K63+G64</f>
        <v>54035.4634574433</v>
      </c>
      <c r="L64" s="32" t="n">
        <f aca="false">L63+H64+I64</f>
        <v>54802.0365425567</v>
      </c>
    </row>
    <row r="65" customFormat="false" ht="15" hidden="false" customHeight="false" outlineLevel="0" collapsed="false">
      <c r="B65" s="33" t="n">
        <v>62</v>
      </c>
      <c r="C65" s="34" t="n">
        <f aca="false">INT((B65-1)/12)+1</f>
        <v>6</v>
      </c>
      <c r="D65" s="35" t="n">
        <f aca="false">EDATE(Übersicht!$F$8,B65-1)</f>
        <v>47969</v>
      </c>
      <c r="E65" s="36" t="n">
        <f aca="false">J64</f>
        <v>245197.963457444</v>
      </c>
      <c r="F65" s="36" t="n">
        <f aca="false">IF(E65&lt;=0,0,MIN(Übersicht!$C$7*(Übersicht!$C$8+Übersicht!$C$9)/12, E65+E65*Übersicht!$C$8/12))</f>
        <v>1587.5</v>
      </c>
      <c r="G65" s="36" t="n">
        <f aca="false">IF(E65&lt;=0,0,E65*Übersicht!$C$8/12)</f>
        <v>786.676799425965</v>
      </c>
      <c r="H65" s="36" t="n">
        <f aca="false">IF(F65&lt;=0,0,F65-G65)</f>
        <v>800.823200574035</v>
      </c>
      <c r="I65" s="36" t="n">
        <f aca="false">IF(AND(MOD(B65,12)=0, C65&gt;=Übersicht!$F$10, E65-H65&gt;0),MIN(Übersicht!$F$9, E65-H65),0)</f>
        <v>0</v>
      </c>
      <c r="J65" s="36" t="n">
        <f aca="false">MAX(0, E65-H65-I65)</f>
        <v>244397.14025687</v>
      </c>
      <c r="K65" s="36" t="n">
        <f aca="false">K64+G65</f>
        <v>54822.1402568693</v>
      </c>
      <c r="L65" s="37" t="n">
        <f aca="false">L64+H65+I65</f>
        <v>55602.8597431307</v>
      </c>
    </row>
    <row r="66" customFormat="false" ht="15" hidden="false" customHeight="false" outlineLevel="0" collapsed="false">
      <c r="B66" s="28" t="n">
        <v>63</v>
      </c>
      <c r="C66" s="29" t="n">
        <f aca="false">INT((B66-1)/12)+1</f>
        <v>6</v>
      </c>
      <c r="D66" s="30" t="n">
        <f aca="false">EDATE(Übersicht!$F$8,B66-1)</f>
        <v>48000</v>
      </c>
      <c r="E66" s="31" t="n">
        <f aca="false">J65</f>
        <v>244397.14025687</v>
      </c>
      <c r="F66" s="31" t="n">
        <f aca="false">IF(E66&lt;=0,0,MIN(Übersicht!$C$7*(Übersicht!$C$8+Übersicht!$C$9)/12, E66+E66*Übersicht!$C$8/12))</f>
        <v>1587.5</v>
      </c>
      <c r="G66" s="31" t="n">
        <f aca="false">IF(E66&lt;=0,0,E66*Übersicht!$C$8/12)</f>
        <v>784.107491657457</v>
      </c>
      <c r="H66" s="31" t="n">
        <f aca="false">IF(F66&lt;=0,0,F66-G66)</f>
        <v>803.392508342544</v>
      </c>
      <c r="I66" s="31" t="n">
        <f aca="false">IF(AND(MOD(B66,12)=0, C66&gt;=Übersicht!$F$10, E66-H66&gt;0),MIN(Übersicht!$F$9, E66-H66),0)</f>
        <v>0</v>
      </c>
      <c r="J66" s="31" t="n">
        <f aca="false">MAX(0, E66-H66-I66)</f>
        <v>243593.747748527</v>
      </c>
      <c r="K66" s="31" t="n">
        <f aca="false">K65+G66</f>
        <v>55606.2477485267</v>
      </c>
      <c r="L66" s="32" t="n">
        <f aca="false">L65+H66+I66</f>
        <v>56406.2522514733</v>
      </c>
    </row>
    <row r="67" customFormat="false" ht="15" hidden="false" customHeight="false" outlineLevel="0" collapsed="false">
      <c r="B67" s="33" t="n">
        <v>64</v>
      </c>
      <c r="C67" s="34" t="n">
        <f aca="false">INT((B67-1)/12)+1</f>
        <v>6</v>
      </c>
      <c r="D67" s="35" t="n">
        <f aca="false">EDATE(Übersicht!$F$8,B67-1)</f>
        <v>48030</v>
      </c>
      <c r="E67" s="36" t="n">
        <f aca="false">J66</f>
        <v>243593.747748527</v>
      </c>
      <c r="F67" s="36" t="n">
        <f aca="false">IF(E67&lt;=0,0,MIN(Übersicht!$C$7*(Übersicht!$C$8+Übersicht!$C$9)/12, E67+E67*Übersicht!$C$8/12))</f>
        <v>1587.5</v>
      </c>
      <c r="G67" s="36" t="n">
        <f aca="false">IF(E67&lt;=0,0,E67*Übersicht!$C$8/12)</f>
        <v>781.529940693191</v>
      </c>
      <c r="H67" s="36" t="n">
        <f aca="false">IF(F67&lt;=0,0,F67-G67)</f>
        <v>805.970059306809</v>
      </c>
      <c r="I67" s="36" t="n">
        <f aca="false">IF(AND(MOD(B67,12)=0, C67&gt;=Übersicht!$F$10, E67-H67&gt;0),MIN(Übersicht!$F$9, E67-H67),0)</f>
        <v>0</v>
      </c>
      <c r="J67" s="36" t="n">
        <f aca="false">MAX(0, E67-H67-I67)</f>
        <v>242787.77768922</v>
      </c>
      <c r="K67" s="36" t="n">
        <f aca="false">K66+G67</f>
        <v>56387.7776892199</v>
      </c>
      <c r="L67" s="37" t="n">
        <f aca="false">L66+H67+I67</f>
        <v>57212.2223107801</v>
      </c>
    </row>
    <row r="68" customFormat="false" ht="15" hidden="false" customHeight="false" outlineLevel="0" collapsed="false">
      <c r="B68" s="28" t="n">
        <v>65</v>
      </c>
      <c r="C68" s="29" t="n">
        <f aca="false">INT((B68-1)/12)+1</f>
        <v>6</v>
      </c>
      <c r="D68" s="30" t="n">
        <f aca="false">EDATE(Übersicht!$F$8,B68-1)</f>
        <v>48061</v>
      </c>
      <c r="E68" s="31" t="n">
        <f aca="false">J67</f>
        <v>242787.77768922</v>
      </c>
      <c r="F68" s="31" t="n">
        <f aca="false">IF(E68&lt;=0,0,MIN(Übersicht!$C$7*(Übersicht!$C$8+Übersicht!$C$9)/12, E68+E68*Übersicht!$C$8/12))</f>
        <v>1587.5</v>
      </c>
      <c r="G68" s="31" t="n">
        <f aca="false">IF(E68&lt;=0,0,E68*Übersicht!$C$8/12)</f>
        <v>778.944120086248</v>
      </c>
      <c r="H68" s="31" t="n">
        <f aca="false">IF(F68&lt;=0,0,F68-G68)</f>
        <v>808.555879913752</v>
      </c>
      <c r="I68" s="31" t="n">
        <f aca="false">IF(AND(MOD(B68,12)=0, C68&gt;=Übersicht!$F$10, E68-H68&gt;0),MIN(Übersicht!$F$9, E68-H68),0)</f>
        <v>0</v>
      </c>
      <c r="J68" s="31" t="n">
        <f aca="false">MAX(0, E68-H68-I68)</f>
        <v>241979.221809306</v>
      </c>
      <c r="K68" s="31" t="n">
        <f aca="false">K67+G68</f>
        <v>57166.7218093062</v>
      </c>
      <c r="L68" s="32" t="n">
        <f aca="false">L67+H68+I68</f>
        <v>58020.7781906938</v>
      </c>
    </row>
    <row r="69" customFormat="false" ht="15" hidden="false" customHeight="false" outlineLevel="0" collapsed="false">
      <c r="B69" s="33" t="n">
        <v>66</v>
      </c>
      <c r="C69" s="34" t="n">
        <f aca="false">INT((B69-1)/12)+1</f>
        <v>6</v>
      </c>
      <c r="D69" s="35" t="n">
        <f aca="false">EDATE(Übersicht!$F$8,B69-1)</f>
        <v>48092</v>
      </c>
      <c r="E69" s="36" t="n">
        <f aca="false">J68</f>
        <v>241979.221809306</v>
      </c>
      <c r="F69" s="36" t="n">
        <f aca="false">IF(E69&lt;=0,0,MIN(Übersicht!$C$7*(Übersicht!$C$8+Übersicht!$C$9)/12, E69+E69*Übersicht!$C$8/12))</f>
        <v>1587.5</v>
      </c>
      <c r="G69" s="36" t="n">
        <f aca="false">IF(E69&lt;=0,0,E69*Übersicht!$C$8/12)</f>
        <v>776.350003304858</v>
      </c>
      <c r="H69" s="36" t="n">
        <f aca="false">IF(F69&lt;=0,0,F69-G69)</f>
        <v>811.149996695142</v>
      </c>
      <c r="I69" s="36" t="n">
        <f aca="false">IF(AND(MOD(B69,12)=0, C69&gt;=Übersicht!$F$10, E69-H69&gt;0),MIN(Übersicht!$F$9, E69-H69),0)</f>
        <v>0</v>
      </c>
      <c r="J69" s="36" t="n">
        <f aca="false">MAX(0, E69-H69-I69)</f>
        <v>241168.071812611</v>
      </c>
      <c r="K69" s="36" t="n">
        <f aca="false">K68+G69</f>
        <v>57943.071812611</v>
      </c>
      <c r="L69" s="37" t="n">
        <f aca="false">L68+H69+I69</f>
        <v>58831.928187389</v>
      </c>
    </row>
    <row r="70" customFormat="false" ht="15" hidden="false" customHeight="false" outlineLevel="0" collapsed="false">
      <c r="B70" s="28" t="n">
        <v>67</v>
      </c>
      <c r="C70" s="29" t="n">
        <f aca="false">INT((B70-1)/12)+1</f>
        <v>6</v>
      </c>
      <c r="D70" s="30" t="n">
        <f aca="false">EDATE(Übersicht!$F$8,B70-1)</f>
        <v>48122</v>
      </c>
      <c r="E70" s="31" t="n">
        <f aca="false">J69</f>
        <v>241168.071812611</v>
      </c>
      <c r="F70" s="31" t="n">
        <f aca="false">IF(E70&lt;=0,0,MIN(Übersicht!$C$7*(Übersicht!$C$8+Übersicht!$C$9)/12, E70+E70*Übersicht!$C$8/12))</f>
        <v>1587.5</v>
      </c>
      <c r="G70" s="31" t="n">
        <f aca="false">IF(E70&lt;=0,0,E70*Übersicht!$C$8/12)</f>
        <v>773.747563732128</v>
      </c>
      <c r="H70" s="31" t="n">
        <f aca="false">IF(F70&lt;=0,0,F70-G70)</f>
        <v>813.752436267872</v>
      </c>
      <c r="I70" s="31" t="n">
        <f aca="false">IF(AND(MOD(B70,12)=0, C70&gt;=Übersicht!$F$10, E70-H70&gt;0),MIN(Übersicht!$F$9, E70-H70),0)</f>
        <v>0</v>
      </c>
      <c r="J70" s="31" t="n">
        <f aca="false">MAX(0, E70-H70-I70)</f>
        <v>240354.319376343</v>
      </c>
      <c r="K70" s="31" t="n">
        <f aca="false">K69+G70</f>
        <v>58716.8193763432</v>
      </c>
      <c r="L70" s="32" t="n">
        <f aca="false">L69+H70+I70</f>
        <v>59645.6806236568</v>
      </c>
    </row>
    <row r="71" customFormat="false" ht="15" hidden="false" customHeight="false" outlineLevel="0" collapsed="false">
      <c r="B71" s="33" t="n">
        <v>68</v>
      </c>
      <c r="C71" s="34" t="n">
        <f aca="false">INT((B71-1)/12)+1</f>
        <v>6</v>
      </c>
      <c r="D71" s="35" t="n">
        <f aca="false">EDATE(Übersicht!$F$8,B71-1)</f>
        <v>48153</v>
      </c>
      <c r="E71" s="36" t="n">
        <f aca="false">J70</f>
        <v>240354.319376343</v>
      </c>
      <c r="F71" s="36" t="n">
        <f aca="false">IF(E71&lt;=0,0,MIN(Übersicht!$C$7*(Übersicht!$C$8+Übersicht!$C$9)/12, E71+E71*Übersicht!$C$8/12))</f>
        <v>1587.5</v>
      </c>
      <c r="G71" s="36" t="n">
        <f aca="false">IF(E71&lt;=0,0,E71*Übersicht!$C$8/12)</f>
        <v>771.136774665769</v>
      </c>
      <c r="H71" s="36" t="n">
        <f aca="false">IF(F71&lt;=0,0,F71-G71)</f>
        <v>816.363225334232</v>
      </c>
      <c r="I71" s="36" t="n">
        <f aca="false">IF(AND(MOD(B71,12)=0, C71&gt;=Übersicht!$F$10, E71-H71&gt;0),MIN(Übersicht!$F$9, E71-H71),0)</f>
        <v>0</v>
      </c>
      <c r="J71" s="36" t="n">
        <f aca="false">MAX(0, E71-H71-I71)</f>
        <v>239537.956151009</v>
      </c>
      <c r="K71" s="36" t="n">
        <f aca="false">K70+G71</f>
        <v>59487.9561510089</v>
      </c>
      <c r="L71" s="37" t="n">
        <f aca="false">L70+H71+I71</f>
        <v>60462.0438489911</v>
      </c>
    </row>
    <row r="72" customFormat="false" ht="15" hidden="false" customHeight="false" outlineLevel="0" collapsed="false">
      <c r="B72" s="28" t="n">
        <v>69</v>
      </c>
      <c r="C72" s="29" t="n">
        <f aca="false">INT((B72-1)/12)+1</f>
        <v>6</v>
      </c>
      <c r="D72" s="30" t="n">
        <f aca="false">EDATE(Übersicht!$F$8,B72-1)</f>
        <v>48183</v>
      </c>
      <c r="E72" s="31" t="n">
        <f aca="false">J71</f>
        <v>239537.956151009</v>
      </c>
      <c r="F72" s="31" t="n">
        <f aca="false">IF(E72&lt;=0,0,MIN(Übersicht!$C$7*(Übersicht!$C$8+Übersicht!$C$9)/12, E72+E72*Übersicht!$C$8/12))</f>
        <v>1587.5</v>
      </c>
      <c r="G72" s="31" t="n">
        <f aca="false">IF(E72&lt;=0,0,E72*Übersicht!$C$8/12)</f>
        <v>768.517609317821</v>
      </c>
      <c r="H72" s="31" t="n">
        <f aca="false">IF(F72&lt;=0,0,F72-G72)</f>
        <v>818.982390682179</v>
      </c>
      <c r="I72" s="31" t="n">
        <f aca="false">IF(AND(MOD(B72,12)=0, C72&gt;=Übersicht!$F$10, E72-H72&gt;0),MIN(Übersicht!$F$9, E72-H72),0)</f>
        <v>0</v>
      </c>
      <c r="J72" s="31" t="n">
        <f aca="false">MAX(0, E72-H72-I72)</f>
        <v>238718.973760327</v>
      </c>
      <c r="K72" s="31" t="n">
        <f aca="false">K71+G72</f>
        <v>60256.4737603267</v>
      </c>
      <c r="L72" s="32" t="n">
        <f aca="false">L71+H72+I72</f>
        <v>61281.0262396733</v>
      </c>
    </row>
    <row r="73" customFormat="false" ht="15" hidden="false" customHeight="false" outlineLevel="0" collapsed="false">
      <c r="B73" s="33" t="n">
        <v>70</v>
      </c>
      <c r="C73" s="34" t="n">
        <f aca="false">INT((B73-1)/12)+1</f>
        <v>6</v>
      </c>
      <c r="D73" s="35" t="n">
        <f aca="false">EDATE(Übersicht!$F$8,B73-1)</f>
        <v>48214</v>
      </c>
      <c r="E73" s="36" t="n">
        <f aca="false">J72</f>
        <v>238718.973760327</v>
      </c>
      <c r="F73" s="36" t="n">
        <f aca="false">IF(E73&lt;=0,0,MIN(Übersicht!$C$7*(Übersicht!$C$8+Übersicht!$C$9)/12, E73+E73*Übersicht!$C$8/12))</f>
        <v>1587.5</v>
      </c>
      <c r="G73" s="36" t="n">
        <f aca="false">IF(E73&lt;=0,0,E73*Übersicht!$C$8/12)</f>
        <v>765.890040814382</v>
      </c>
      <c r="H73" s="36" t="n">
        <f aca="false">IF(F73&lt;=0,0,F73-G73)</f>
        <v>821.609959185618</v>
      </c>
      <c r="I73" s="36" t="n">
        <f aca="false">IF(AND(MOD(B73,12)=0, C73&gt;=Übersicht!$F$10, E73-H73&gt;0),MIN(Übersicht!$F$9, E73-H73),0)</f>
        <v>0</v>
      </c>
      <c r="J73" s="36" t="n">
        <f aca="false">MAX(0, E73-H73-I73)</f>
        <v>237897.363801141</v>
      </c>
      <c r="K73" s="36" t="n">
        <f aca="false">K72+G73</f>
        <v>61022.3638011411</v>
      </c>
      <c r="L73" s="37" t="n">
        <f aca="false">L72+H73+I73</f>
        <v>62102.6361988589</v>
      </c>
    </row>
    <row r="74" customFormat="false" ht="15" hidden="false" customHeight="false" outlineLevel="0" collapsed="false">
      <c r="B74" s="28" t="n">
        <v>71</v>
      </c>
      <c r="C74" s="29" t="n">
        <f aca="false">INT((B74-1)/12)+1</f>
        <v>6</v>
      </c>
      <c r="D74" s="30" t="n">
        <f aca="false">EDATE(Übersicht!$F$8,B74-1)</f>
        <v>48245</v>
      </c>
      <c r="E74" s="31" t="n">
        <f aca="false">J73</f>
        <v>237897.363801141</v>
      </c>
      <c r="F74" s="31" t="n">
        <f aca="false">IF(E74&lt;=0,0,MIN(Übersicht!$C$7*(Übersicht!$C$8+Übersicht!$C$9)/12, E74+E74*Übersicht!$C$8/12))</f>
        <v>1587.5</v>
      </c>
      <c r="G74" s="31" t="n">
        <f aca="false">IF(E74&lt;=0,0,E74*Übersicht!$C$8/12)</f>
        <v>763.254042195329</v>
      </c>
      <c r="H74" s="31" t="n">
        <f aca="false">IF(F74&lt;=0,0,F74-G74)</f>
        <v>824.245957804671</v>
      </c>
      <c r="I74" s="31" t="n">
        <f aca="false">IF(AND(MOD(B74,12)=0, C74&gt;=Übersicht!$F$10, E74-H74&gt;0),MIN(Übersicht!$F$9, E74-H74),0)</f>
        <v>0</v>
      </c>
      <c r="J74" s="31" t="n">
        <f aca="false">MAX(0, E74-H74-I74)</f>
        <v>237073.117843337</v>
      </c>
      <c r="K74" s="31" t="n">
        <f aca="false">K73+G74</f>
        <v>61785.6178433365</v>
      </c>
      <c r="L74" s="32" t="n">
        <f aca="false">L73+H74+I74</f>
        <v>62926.8821566635</v>
      </c>
    </row>
    <row r="75" customFormat="false" ht="15" hidden="false" customHeight="false" outlineLevel="0" collapsed="false">
      <c r="B75" s="38" t="n">
        <v>72</v>
      </c>
      <c r="C75" s="39" t="n">
        <f aca="false">INT((B75-1)/12)+1</f>
        <v>6</v>
      </c>
      <c r="D75" s="40" t="n">
        <f aca="false">EDATE(Übersicht!$F$8,B75-1)</f>
        <v>48274</v>
      </c>
      <c r="E75" s="41" t="n">
        <f aca="false">J74</f>
        <v>237073.117843337</v>
      </c>
      <c r="F75" s="41" t="n">
        <f aca="false">IF(E75&lt;=0,0,MIN(Übersicht!$C$7*(Übersicht!$C$8+Übersicht!$C$9)/12, E75+E75*Übersicht!$C$8/12))</f>
        <v>1587.5</v>
      </c>
      <c r="G75" s="41" t="n">
        <f aca="false">IF(E75&lt;=0,0,E75*Übersicht!$C$8/12)</f>
        <v>760.609586414039</v>
      </c>
      <c r="H75" s="41" t="n">
        <f aca="false">IF(F75&lt;=0,0,F75-G75)</f>
        <v>826.890413585962</v>
      </c>
      <c r="I75" s="42" t="n">
        <f aca="false">IF(AND(MOD(B75,12)=0, C75&gt;=Übersicht!$F$10, E75-H75&gt;0),MIN(Übersicht!$F$9, E75-H75),0)</f>
        <v>3000</v>
      </c>
      <c r="J75" s="41" t="n">
        <f aca="false">MAX(0, E75-H75-I75)</f>
        <v>233246.227429751</v>
      </c>
      <c r="K75" s="41" t="n">
        <f aca="false">K74+G75</f>
        <v>62546.2274297505</v>
      </c>
      <c r="L75" s="43" t="n">
        <f aca="false">L74+H75+I75</f>
        <v>66753.7725702495</v>
      </c>
    </row>
    <row r="76" customFormat="false" ht="15" hidden="false" customHeight="false" outlineLevel="0" collapsed="false">
      <c r="B76" s="28" t="n">
        <v>73</v>
      </c>
      <c r="C76" s="29" t="n">
        <f aca="false">INT((B76-1)/12)+1</f>
        <v>7</v>
      </c>
      <c r="D76" s="30" t="n">
        <f aca="false">EDATE(Übersicht!$F$8,B76-1)</f>
        <v>48305</v>
      </c>
      <c r="E76" s="31" t="n">
        <f aca="false">J75</f>
        <v>233246.227429751</v>
      </c>
      <c r="F76" s="31" t="n">
        <f aca="false">IF(E76&lt;=0,0,MIN(Übersicht!$C$7*(Übersicht!$C$8+Übersicht!$C$9)/12, E76+E76*Übersicht!$C$8/12))</f>
        <v>1587.5</v>
      </c>
      <c r="G76" s="31" t="n">
        <f aca="false">IF(E76&lt;=0,0,E76*Übersicht!$C$8/12)</f>
        <v>748.331646337117</v>
      </c>
      <c r="H76" s="31" t="n">
        <f aca="false">IF(F76&lt;=0,0,F76-G76)</f>
        <v>839.168353662883</v>
      </c>
      <c r="I76" s="31" t="n">
        <f aca="false">IF(AND(MOD(B76,12)=0, C76&gt;=Übersicht!$F$10, E76-H76&gt;0),MIN(Übersicht!$F$9, E76-H76),0)</f>
        <v>0</v>
      </c>
      <c r="J76" s="31" t="n">
        <f aca="false">MAX(0, E76-H76-I76)</f>
        <v>232407.059076088</v>
      </c>
      <c r="K76" s="31" t="n">
        <f aca="false">K75+G76</f>
        <v>63294.5590760876</v>
      </c>
      <c r="L76" s="32" t="n">
        <f aca="false">L75+H76+I76</f>
        <v>67592.9409239124</v>
      </c>
    </row>
    <row r="77" customFormat="false" ht="15" hidden="false" customHeight="false" outlineLevel="0" collapsed="false">
      <c r="B77" s="33" t="n">
        <v>74</v>
      </c>
      <c r="C77" s="34" t="n">
        <f aca="false">INT((B77-1)/12)+1</f>
        <v>7</v>
      </c>
      <c r="D77" s="35" t="n">
        <f aca="false">EDATE(Übersicht!$F$8,B77-1)</f>
        <v>48335</v>
      </c>
      <c r="E77" s="36" t="n">
        <f aca="false">J76</f>
        <v>232407.059076088</v>
      </c>
      <c r="F77" s="36" t="n">
        <f aca="false">IF(E77&lt;=0,0,MIN(Übersicht!$C$7*(Übersicht!$C$8+Übersicht!$C$9)/12, E77+E77*Übersicht!$C$8/12))</f>
        <v>1587.5</v>
      </c>
      <c r="G77" s="36" t="n">
        <f aca="false">IF(E77&lt;=0,0,E77*Übersicht!$C$8/12)</f>
        <v>745.639314535782</v>
      </c>
      <c r="H77" s="36" t="n">
        <f aca="false">IF(F77&lt;=0,0,F77-G77)</f>
        <v>841.860685464218</v>
      </c>
      <c r="I77" s="36" t="n">
        <f aca="false">IF(AND(MOD(B77,12)=0, C77&gt;=Übersicht!$F$10, E77-H77&gt;0),MIN(Übersicht!$F$9, E77-H77),0)</f>
        <v>0</v>
      </c>
      <c r="J77" s="36" t="n">
        <f aca="false">MAX(0, E77-H77-I77)</f>
        <v>231565.198390624</v>
      </c>
      <c r="K77" s="36" t="n">
        <f aca="false">K76+G77</f>
        <v>64040.1983906234</v>
      </c>
      <c r="L77" s="37" t="n">
        <f aca="false">L76+H77+I77</f>
        <v>68434.8016093766</v>
      </c>
    </row>
    <row r="78" customFormat="false" ht="15" hidden="false" customHeight="false" outlineLevel="0" collapsed="false">
      <c r="B78" s="28" t="n">
        <v>75</v>
      </c>
      <c r="C78" s="29" t="n">
        <f aca="false">INT((B78-1)/12)+1</f>
        <v>7</v>
      </c>
      <c r="D78" s="30" t="n">
        <f aca="false">EDATE(Übersicht!$F$8,B78-1)</f>
        <v>48366</v>
      </c>
      <c r="E78" s="31" t="n">
        <f aca="false">J77</f>
        <v>231565.198390624</v>
      </c>
      <c r="F78" s="31" t="n">
        <f aca="false">IF(E78&lt;=0,0,MIN(Übersicht!$C$7*(Übersicht!$C$8+Übersicht!$C$9)/12, E78+E78*Übersicht!$C$8/12))</f>
        <v>1587.5</v>
      </c>
      <c r="G78" s="31" t="n">
        <f aca="false">IF(E78&lt;=0,0,E78*Übersicht!$C$8/12)</f>
        <v>742.938344836584</v>
      </c>
      <c r="H78" s="31" t="n">
        <f aca="false">IF(F78&lt;=0,0,F78-G78)</f>
        <v>844.561655163416</v>
      </c>
      <c r="I78" s="31" t="n">
        <f aca="false">IF(AND(MOD(B78,12)=0, C78&gt;=Übersicht!$F$10, E78-H78&gt;0),MIN(Übersicht!$F$9, E78-H78),0)</f>
        <v>0</v>
      </c>
      <c r="J78" s="31" t="n">
        <f aca="false">MAX(0, E78-H78-I78)</f>
        <v>230720.63673546</v>
      </c>
      <c r="K78" s="31" t="n">
        <f aca="false">K77+G78</f>
        <v>64783.13673546</v>
      </c>
      <c r="L78" s="32" t="n">
        <f aca="false">L77+H78+I78</f>
        <v>69279.36326454</v>
      </c>
    </row>
    <row r="79" customFormat="false" ht="15" hidden="false" customHeight="false" outlineLevel="0" collapsed="false">
      <c r="B79" s="33" t="n">
        <v>76</v>
      </c>
      <c r="C79" s="34" t="n">
        <f aca="false">INT((B79-1)/12)+1</f>
        <v>7</v>
      </c>
      <c r="D79" s="35" t="n">
        <f aca="false">EDATE(Übersicht!$F$8,B79-1)</f>
        <v>48396</v>
      </c>
      <c r="E79" s="36" t="n">
        <f aca="false">J78</f>
        <v>230720.63673546</v>
      </c>
      <c r="F79" s="36" t="n">
        <f aca="false">IF(E79&lt;=0,0,MIN(Übersicht!$C$7*(Übersicht!$C$8+Übersicht!$C$9)/12, E79+E79*Übersicht!$C$8/12))</f>
        <v>1587.5</v>
      </c>
      <c r="G79" s="36" t="n">
        <f aca="false">IF(E79&lt;=0,0,E79*Übersicht!$C$8/12)</f>
        <v>740.228709526268</v>
      </c>
      <c r="H79" s="36" t="n">
        <f aca="false">IF(F79&lt;=0,0,F79-G79)</f>
        <v>847.271290473732</v>
      </c>
      <c r="I79" s="36" t="n">
        <f aca="false">IF(AND(MOD(B79,12)=0, C79&gt;=Übersicht!$F$10, E79-H79&gt;0),MIN(Übersicht!$F$9, E79-H79),0)</f>
        <v>0</v>
      </c>
      <c r="J79" s="36" t="n">
        <f aca="false">MAX(0, E79-H79-I79)</f>
        <v>229873.365444987</v>
      </c>
      <c r="K79" s="36" t="n">
        <f aca="false">K78+G79</f>
        <v>65523.3654449862</v>
      </c>
      <c r="L79" s="37" t="n">
        <f aca="false">L78+H79+I79</f>
        <v>70126.6345550138</v>
      </c>
    </row>
    <row r="80" customFormat="false" ht="15" hidden="false" customHeight="false" outlineLevel="0" collapsed="false">
      <c r="B80" s="28" t="n">
        <v>77</v>
      </c>
      <c r="C80" s="29" t="n">
        <f aca="false">INT((B80-1)/12)+1</f>
        <v>7</v>
      </c>
      <c r="D80" s="30" t="n">
        <f aca="false">EDATE(Übersicht!$F$8,B80-1)</f>
        <v>48427</v>
      </c>
      <c r="E80" s="31" t="n">
        <f aca="false">J79</f>
        <v>229873.365444987</v>
      </c>
      <c r="F80" s="31" t="n">
        <f aca="false">IF(E80&lt;=0,0,MIN(Übersicht!$C$7*(Übersicht!$C$8+Übersicht!$C$9)/12, E80+E80*Übersicht!$C$8/12))</f>
        <v>1587.5</v>
      </c>
      <c r="G80" s="31" t="n">
        <f aca="false">IF(E80&lt;=0,0,E80*Übersicht!$C$8/12)</f>
        <v>737.510380802665</v>
      </c>
      <c r="H80" s="31" t="n">
        <f aca="false">IF(F80&lt;=0,0,F80-G80)</f>
        <v>849.989619197335</v>
      </c>
      <c r="I80" s="31" t="n">
        <f aca="false">IF(AND(MOD(B80,12)=0, C80&gt;=Übersicht!$F$10, E80-H80&gt;0),MIN(Übersicht!$F$9, E80-H80),0)</f>
        <v>0</v>
      </c>
      <c r="J80" s="31" t="n">
        <f aca="false">MAX(0, E80-H80-I80)</f>
        <v>229023.375825789</v>
      </c>
      <c r="K80" s="31" t="n">
        <f aca="false">K79+G80</f>
        <v>66260.8758257889</v>
      </c>
      <c r="L80" s="32" t="n">
        <f aca="false">L79+H80+I80</f>
        <v>70976.6241742111</v>
      </c>
    </row>
    <row r="81" customFormat="false" ht="15" hidden="false" customHeight="false" outlineLevel="0" collapsed="false">
      <c r="B81" s="33" t="n">
        <v>78</v>
      </c>
      <c r="C81" s="34" t="n">
        <f aca="false">INT((B81-1)/12)+1</f>
        <v>7</v>
      </c>
      <c r="D81" s="35" t="n">
        <f aca="false">EDATE(Übersicht!$F$8,B81-1)</f>
        <v>48458</v>
      </c>
      <c r="E81" s="36" t="n">
        <f aca="false">J80</f>
        <v>229023.375825789</v>
      </c>
      <c r="F81" s="36" t="n">
        <f aca="false">IF(E81&lt;=0,0,MIN(Übersicht!$C$7*(Übersicht!$C$8+Übersicht!$C$9)/12, E81+E81*Übersicht!$C$8/12))</f>
        <v>1587.5</v>
      </c>
      <c r="G81" s="36" t="n">
        <f aca="false">IF(E81&lt;=0,0,E81*Übersicht!$C$8/12)</f>
        <v>734.783330774407</v>
      </c>
      <c r="H81" s="36" t="n">
        <f aca="false">IF(F81&lt;=0,0,F81-G81)</f>
        <v>852.716669225593</v>
      </c>
      <c r="I81" s="36" t="n">
        <f aca="false">IF(AND(MOD(B81,12)=0, C81&gt;=Übersicht!$F$10, E81-H81&gt;0),MIN(Übersicht!$F$9, E81-H81),0)</f>
        <v>0</v>
      </c>
      <c r="J81" s="36" t="n">
        <f aca="false">MAX(0, E81-H81-I81)</f>
        <v>228170.659156564</v>
      </c>
      <c r="K81" s="36" t="n">
        <f aca="false">K80+G81</f>
        <v>66995.6591565633</v>
      </c>
      <c r="L81" s="37" t="n">
        <f aca="false">L80+H81+I81</f>
        <v>71829.3408434367</v>
      </c>
    </row>
    <row r="82" customFormat="false" ht="15" hidden="false" customHeight="false" outlineLevel="0" collapsed="false">
      <c r="B82" s="28" t="n">
        <v>79</v>
      </c>
      <c r="C82" s="29" t="n">
        <f aca="false">INT((B82-1)/12)+1</f>
        <v>7</v>
      </c>
      <c r="D82" s="30" t="n">
        <f aca="false">EDATE(Übersicht!$F$8,B82-1)</f>
        <v>48488</v>
      </c>
      <c r="E82" s="31" t="n">
        <f aca="false">J81</f>
        <v>228170.659156564</v>
      </c>
      <c r="F82" s="31" t="n">
        <f aca="false">IF(E82&lt;=0,0,MIN(Übersicht!$C$7*(Übersicht!$C$8+Übersicht!$C$9)/12, E82+E82*Übersicht!$C$8/12))</f>
        <v>1587.5</v>
      </c>
      <c r="G82" s="31" t="n">
        <f aca="false">IF(E82&lt;=0,0,E82*Übersicht!$C$8/12)</f>
        <v>732.047531460642</v>
      </c>
      <c r="H82" s="31" t="n">
        <f aca="false">IF(F82&lt;=0,0,F82-G82)</f>
        <v>855.452468539359</v>
      </c>
      <c r="I82" s="31" t="n">
        <f aca="false">IF(AND(MOD(B82,12)=0, C82&gt;=Übersicht!$F$10, E82-H82&gt;0),MIN(Übersicht!$F$9, E82-H82),0)</f>
        <v>0</v>
      </c>
      <c r="J82" s="31" t="n">
        <f aca="false">MAX(0, E82-H82-I82)</f>
        <v>227315.206688024</v>
      </c>
      <c r="K82" s="31" t="n">
        <f aca="false">K81+G82</f>
        <v>67727.7066880239</v>
      </c>
      <c r="L82" s="32" t="n">
        <f aca="false">L81+H82+I82</f>
        <v>72684.793311976</v>
      </c>
    </row>
    <row r="83" customFormat="false" ht="15" hidden="false" customHeight="false" outlineLevel="0" collapsed="false">
      <c r="B83" s="33" t="n">
        <v>80</v>
      </c>
      <c r="C83" s="34" t="n">
        <f aca="false">INT((B83-1)/12)+1</f>
        <v>7</v>
      </c>
      <c r="D83" s="35" t="n">
        <f aca="false">EDATE(Übersicht!$F$8,B83-1)</f>
        <v>48519</v>
      </c>
      <c r="E83" s="36" t="n">
        <f aca="false">J82</f>
        <v>227315.206688024</v>
      </c>
      <c r="F83" s="36" t="n">
        <f aca="false">IF(E83&lt;=0,0,MIN(Übersicht!$C$7*(Übersicht!$C$8+Übersicht!$C$9)/12, E83+E83*Übersicht!$C$8/12))</f>
        <v>1587.5</v>
      </c>
      <c r="G83" s="36" t="n">
        <f aca="false">IF(E83&lt;=0,0,E83*Übersicht!$C$8/12)</f>
        <v>729.302954790744</v>
      </c>
      <c r="H83" s="36" t="n">
        <f aca="false">IF(F83&lt;=0,0,F83-G83)</f>
        <v>858.197045209256</v>
      </c>
      <c r="I83" s="36" t="n">
        <f aca="false">IF(AND(MOD(B83,12)=0, C83&gt;=Übersicht!$F$10, E83-H83&gt;0),MIN(Übersicht!$F$9, E83-H83),0)</f>
        <v>0</v>
      </c>
      <c r="J83" s="36" t="n">
        <f aca="false">MAX(0, E83-H83-I83)</f>
        <v>226457.009642815</v>
      </c>
      <c r="K83" s="36" t="n">
        <f aca="false">K82+G83</f>
        <v>68457.0096428147</v>
      </c>
      <c r="L83" s="37" t="n">
        <f aca="false">L82+H83+I83</f>
        <v>73542.9903571853</v>
      </c>
    </row>
    <row r="84" customFormat="false" ht="15" hidden="false" customHeight="false" outlineLevel="0" collapsed="false">
      <c r="B84" s="28" t="n">
        <v>81</v>
      </c>
      <c r="C84" s="29" t="n">
        <f aca="false">INT((B84-1)/12)+1</f>
        <v>7</v>
      </c>
      <c r="D84" s="30" t="n">
        <f aca="false">EDATE(Übersicht!$F$8,B84-1)</f>
        <v>48549</v>
      </c>
      <c r="E84" s="31" t="n">
        <f aca="false">J83</f>
        <v>226457.009642815</v>
      </c>
      <c r="F84" s="31" t="n">
        <f aca="false">IF(E84&lt;=0,0,MIN(Übersicht!$C$7*(Übersicht!$C$8+Übersicht!$C$9)/12, E84+E84*Übersicht!$C$8/12))</f>
        <v>1587.5</v>
      </c>
      <c r="G84" s="31" t="n">
        <f aca="false">IF(E84&lt;=0,0,E84*Übersicht!$C$8/12)</f>
        <v>726.549572604031</v>
      </c>
      <c r="H84" s="31" t="n">
        <f aca="false">IF(F84&lt;=0,0,F84-G84)</f>
        <v>860.950427395969</v>
      </c>
      <c r="I84" s="31" t="n">
        <f aca="false">IF(AND(MOD(B84,12)=0, C84&gt;=Übersicht!$F$10, E84-H84&gt;0),MIN(Übersicht!$F$9, E84-H84),0)</f>
        <v>0</v>
      </c>
      <c r="J84" s="31" t="n">
        <f aca="false">MAX(0, E84-H84-I84)</f>
        <v>225596.059215419</v>
      </c>
      <c r="K84" s="31" t="n">
        <f aca="false">K83+G84</f>
        <v>69183.5592154187</v>
      </c>
      <c r="L84" s="32" t="n">
        <f aca="false">L83+H84+I84</f>
        <v>74403.9407845813</v>
      </c>
    </row>
    <row r="85" customFormat="false" ht="15" hidden="false" customHeight="false" outlineLevel="0" collapsed="false">
      <c r="B85" s="33" t="n">
        <v>82</v>
      </c>
      <c r="C85" s="34" t="n">
        <f aca="false">INT((B85-1)/12)+1</f>
        <v>7</v>
      </c>
      <c r="D85" s="35" t="n">
        <f aca="false">EDATE(Übersicht!$F$8,B85-1)</f>
        <v>48580</v>
      </c>
      <c r="E85" s="36" t="n">
        <f aca="false">J84</f>
        <v>225596.059215419</v>
      </c>
      <c r="F85" s="36" t="n">
        <f aca="false">IF(E85&lt;=0,0,MIN(Übersicht!$C$7*(Übersicht!$C$8+Übersicht!$C$9)/12, E85+E85*Übersicht!$C$8/12))</f>
        <v>1587.5</v>
      </c>
      <c r="G85" s="36" t="n">
        <f aca="false">IF(E85&lt;=0,0,E85*Übersicht!$C$8/12)</f>
        <v>723.787356649469</v>
      </c>
      <c r="H85" s="36" t="n">
        <f aca="false">IF(F85&lt;=0,0,F85-G85)</f>
        <v>863.712643350531</v>
      </c>
      <c r="I85" s="36" t="n">
        <f aca="false">IF(AND(MOD(B85,12)=0, C85&gt;=Übersicht!$F$10, E85-H85&gt;0),MIN(Übersicht!$F$9, E85-H85),0)</f>
        <v>0</v>
      </c>
      <c r="J85" s="36" t="n">
        <f aca="false">MAX(0, E85-H85-I85)</f>
        <v>224732.346572068</v>
      </c>
      <c r="K85" s="36" t="n">
        <f aca="false">K84+G85</f>
        <v>69907.3465720682</v>
      </c>
      <c r="L85" s="37" t="n">
        <f aca="false">L84+H85+I85</f>
        <v>75267.6534279318</v>
      </c>
    </row>
    <row r="86" customFormat="false" ht="15" hidden="false" customHeight="false" outlineLevel="0" collapsed="false">
      <c r="B86" s="28" t="n">
        <v>83</v>
      </c>
      <c r="C86" s="29" t="n">
        <f aca="false">INT((B86-1)/12)+1</f>
        <v>7</v>
      </c>
      <c r="D86" s="30" t="n">
        <f aca="false">EDATE(Übersicht!$F$8,B86-1)</f>
        <v>48611</v>
      </c>
      <c r="E86" s="31" t="n">
        <f aca="false">J85</f>
        <v>224732.346572068</v>
      </c>
      <c r="F86" s="31" t="n">
        <f aca="false">IF(E86&lt;=0,0,MIN(Übersicht!$C$7*(Übersicht!$C$8+Übersicht!$C$9)/12, E86+E86*Übersicht!$C$8/12))</f>
        <v>1587.5</v>
      </c>
      <c r="G86" s="31" t="n">
        <f aca="false">IF(E86&lt;=0,0,E86*Übersicht!$C$8/12)</f>
        <v>721.016278585386</v>
      </c>
      <c r="H86" s="31" t="n">
        <f aca="false">IF(F86&lt;=0,0,F86-G86)</f>
        <v>866.483721414614</v>
      </c>
      <c r="I86" s="31" t="n">
        <f aca="false">IF(AND(MOD(B86,12)=0, C86&gt;=Übersicht!$F$10, E86-H86&gt;0),MIN(Übersicht!$F$9, E86-H86),0)</f>
        <v>0</v>
      </c>
      <c r="J86" s="31" t="n">
        <f aca="false">MAX(0, E86-H86-I86)</f>
        <v>223865.862850654</v>
      </c>
      <c r="K86" s="31" t="n">
        <f aca="false">K85+G86</f>
        <v>70628.3628506536</v>
      </c>
      <c r="L86" s="32" t="n">
        <f aca="false">L85+H86+I86</f>
        <v>76134.1371493464</v>
      </c>
    </row>
    <row r="87" customFormat="false" ht="15" hidden="false" customHeight="false" outlineLevel="0" collapsed="false">
      <c r="B87" s="38" t="n">
        <v>84</v>
      </c>
      <c r="C87" s="39" t="n">
        <f aca="false">INT((B87-1)/12)+1</f>
        <v>7</v>
      </c>
      <c r="D87" s="40" t="n">
        <f aca="false">EDATE(Übersicht!$F$8,B87-1)</f>
        <v>48639</v>
      </c>
      <c r="E87" s="41" t="n">
        <f aca="false">J86</f>
        <v>223865.862850654</v>
      </c>
      <c r="F87" s="41" t="n">
        <f aca="false">IF(E87&lt;=0,0,MIN(Übersicht!$C$7*(Übersicht!$C$8+Übersicht!$C$9)/12, E87+E87*Übersicht!$C$8/12))</f>
        <v>1587.5</v>
      </c>
      <c r="G87" s="41" t="n">
        <f aca="false">IF(E87&lt;=0,0,E87*Übersicht!$C$8/12)</f>
        <v>718.236309979181</v>
      </c>
      <c r="H87" s="41" t="n">
        <f aca="false">IF(F87&lt;=0,0,F87-G87)</f>
        <v>869.263690020819</v>
      </c>
      <c r="I87" s="42" t="n">
        <f aca="false">IF(AND(MOD(B87,12)=0, C87&gt;=Übersicht!$F$10, E87-H87&gt;0),MIN(Übersicht!$F$9, E87-H87),0)</f>
        <v>3000</v>
      </c>
      <c r="J87" s="41" t="n">
        <f aca="false">MAX(0, E87-H87-I87)</f>
        <v>219996.599160633</v>
      </c>
      <c r="K87" s="41" t="n">
        <f aca="false">K86+G87</f>
        <v>71346.5991606328</v>
      </c>
      <c r="L87" s="43" t="n">
        <f aca="false">L86+H87+I87</f>
        <v>80003.4008393672</v>
      </c>
    </row>
    <row r="88" customFormat="false" ht="15" hidden="false" customHeight="false" outlineLevel="0" collapsed="false">
      <c r="B88" s="28" t="n">
        <v>85</v>
      </c>
      <c r="C88" s="29" t="n">
        <f aca="false">INT((B88-1)/12)+1</f>
        <v>8</v>
      </c>
      <c r="D88" s="30" t="n">
        <f aca="false">EDATE(Übersicht!$F$8,B88-1)</f>
        <v>48670</v>
      </c>
      <c r="E88" s="31" t="n">
        <f aca="false">J87</f>
        <v>219996.599160633</v>
      </c>
      <c r="F88" s="31" t="n">
        <f aca="false">IF(E88&lt;=0,0,MIN(Übersicht!$C$7*(Übersicht!$C$8+Übersicht!$C$9)/12, E88+E88*Übersicht!$C$8/12))</f>
        <v>1587.5</v>
      </c>
      <c r="G88" s="31" t="n">
        <f aca="false">IF(E88&lt;=0,0,E88*Übersicht!$C$8/12)</f>
        <v>705.822422307031</v>
      </c>
      <c r="H88" s="31" t="n">
        <f aca="false">IF(F88&lt;=0,0,F88-G88)</f>
        <v>881.677577692969</v>
      </c>
      <c r="I88" s="31" t="n">
        <f aca="false">IF(AND(MOD(B88,12)=0, C88&gt;=Übersicht!$F$10, E88-H88&gt;0),MIN(Übersicht!$F$9, E88-H88),0)</f>
        <v>0</v>
      </c>
      <c r="J88" s="31" t="n">
        <f aca="false">MAX(0, E88-H88-I88)</f>
        <v>219114.92158294</v>
      </c>
      <c r="K88" s="31" t="n">
        <f aca="false">K87+G88</f>
        <v>72052.4215829398</v>
      </c>
      <c r="L88" s="32" t="n">
        <f aca="false">L87+H88+I88</f>
        <v>80885.0784170602</v>
      </c>
    </row>
    <row r="89" customFormat="false" ht="15" hidden="false" customHeight="false" outlineLevel="0" collapsed="false">
      <c r="B89" s="33" t="n">
        <v>86</v>
      </c>
      <c r="C89" s="34" t="n">
        <f aca="false">INT((B89-1)/12)+1</f>
        <v>8</v>
      </c>
      <c r="D89" s="35" t="n">
        <f aca="false">EDATE(Übersicht!$F$8,B89-1)</f>
        <v>48700</v>
      </c>
      <c r="E89" s="36" t="n">
        <f aca="false">J88</f>
        <v>219114.92158294</v>
      </c>
      <c r="F89" s="36" t="n">
        <f aca="false">IF(E89&lt;=0,0,MIN(Übersicht!$C$7*(Übersicht!$C$8+Übersicht!$C$9)/12, E89+E89*Übersicht!$C$8/12))</f>
        <v>1587.5</v>
      </c>
      <c r="G89" s="36" t="n">
        <f aca="false">IF(E89&lt;=0,0,E89*Übersicht!$C$8/12)</f>
        <v>702.993706745266</v>
      </c>
      <c r="H89" s="36" t="n">
        <f aca="false">IF(F89&lt;=0,0,F89-G89)</f>
        <v>884.506293254734</v>
      </c>
      <c r="I89" s="36" t="n">
        <f aca="false">IF(AND(MOD(B89,12)=0, C89&gt;=Übersicht!$F$10, E89-H89&gt;0),MIN(Übersicht!$F$9, E89-H89),0)</f>
        <v>0</v>
      </c>
      <c r="J89" s="36" t="n">
        <f aca="false">MAX(0, E89-H89-I89)</f>
        <v>218230.415289685</v>
      </c>
      <c r="K89" s="36" t="n">
        <f aca="false">K88+G89</f>
        <v>72755.4152896851</v>
      </c>
      <c r="L89" s="37" t="n">
        <f aca="false">L88+H89+I89</f>
        <v>81769.5847103149</v>
      </c>
    </row>
    <row r="90" customFormat="false" ht="15" hidden="false" customHeight="false" outlineLevel="0" collapsed="false">
      <c r="B90" s="28" t="n">
        <v>87</v>
      </c>
      <c r="C90" s="29" t="n">
        <f aca="false">INT((B90-1)/12)+1</f>
        <v>8</v>
      </c>
      <c r="D90" s="30" t="n">
        <f aca="false">EDATE(Übersicht!$F$8,B90-1)</f>
        <v>48731</v>
      </c>
      <c r="E90" s="31" t="n">
        <f aca="false">J89</f>
        <v>218230.415289685</v>
      </c>
      <c r="F90" s="31" t="n">
        <f aca="false">IF(E90&lt;=0,0,MIN(Übersicht!$C$7*(Übersicht!$C$8+Übersicht!$C$9)/12, E90+E90*Übersicht!$C$8/12))</f>
        <v>1587.5</v>
      </c>
      <c r="G90" s="31" t="n">
        <f aca="false">IF(E90&lt;=0,0,E90*Übersicht!$C$8/12)</f>
        <v>700.155915721074</v>
      </c>
      <c r="H90" s="31" t="n">
        <f aca="false">IF(F90&lt;=0,0,F90-G90)</f>
        <v>887.344084278926</v>
      </c>
      <c r="I90" s="31" t="n">
        <f aca="false">IF(AND(MOD(B90,12)=0, C90&gt;=Übersicht!$F$10, E90-H90&gt;0),MIN(Übersicht!$F$9, E90-H90),0)</f>
        <v>0</v>
      </c>
      <c r="J90" s="31" t="n">
        <f aca="false">MAX(0, E90-H90-I90)</f>
        <v>217343.071205406</v>
      </c>
      <c r="K90" s="31" t="n">
        <f aca="false">K89+G90</f>
        <v>73455.5712054061</v>
      </c>
      <c r="L90" s="32" t="n">
        <f aca="false">L89+H90+I90</f>
        <v>82656.9287945939</v>
      </c>
    </row>
    <row r="91" customFormat="false" ht="15" hidden="false" customHeight="false" outlineLevel="0" collapsed="false">
      <c r="B91" s="33" t="n">
        <v>88</v>
      </c>
      <c r="C91" s="34" t="n">
        <f aca="false">INT((B91-1)/12)+1</f>
        <v>8</v>
      </c>
      <c r="D91" s="35" t="n">
        <f aca="false">EDATE(Übersicht!$F$8,B91-1)</f>
        <v>48761</v>
      </c>
      <c r="E91" s="36" t="n">
        <f aca="false">J90</f>
        <v>217343.071205406</v>
      </c>
      <c r="F91" s="36" t="n">
        <f aca="false">IF(E91&lt;=0,0,MIN(Übersicht!$C$7*(Übersicht!$C$8+Übersicht!$C$9)/12, E91+E91*Übersicht!$C$8/12))</f>
        <v>1587.5</v>
      </c>
      <c r="G91" s="36" t="n">
        <f aca="false">IF(E91&lt;=0,0,E91*Übersicht!$C$8/12)</f>
        <v>697.309020117346</v>
      </c>
      <c r="H91" s="36" t="n">
        <f aca="false">IF(F91&lt;=0,0,F91-G91)</f>
        <v>890.190979882655</v>
      </c>
      <c r="I91" s="36" t="n">
        <f aca="false">IF(AND(MOD(B91,12)=0, C91&gt;=Übersicht!$F$10, E91-H91&gt;0),MIN(Übersicht!$F$9, E91-H91),0)</f>
        <v>0</v>
      </c>
      <c r="J91" s="36" t="n">
        <f aca="false">MAX(0, E91-H91-I91)</f>
        <v>216452.880225524</v>
      </c>
      <c r="K91" s="36" t="n">
        <f aca="false">K90+G91</f>
        <v>74152.8802255235</v>
      </c>
      <c r="L91" s="37" t="n">
        <f aca="false">L90+H91+I91</f>
        <v>83547.1197744765</v>
      </c>
    </row>
    <row r="92" customFormat="false" ht="15" hidden="false" customHeight="false" outlineLevel="0" collapsed="false">
      <c r="B92" s="28" t="n">
        <v>89</v>
      </c>
      <c r="C92" s="29" t="n">
        <f aca="false">INT((B92-1)/12)+1</f>
        <v>8</v>
      </c>
      <c r="D92" s="30" t="n">
        <f aca="false">EDATE(Übersicht!$F$8,B92-1)</f>
        <v>48792</v>
      </c>
      <c r="E92" s="31" t="n">
        <f aca="false">J91</f>
        <v>216452.880225524</v>
      </c>
      <c r="F92" s="31" t="n">
        <f aca="false">IF(E92&lt;=0,0,MIN(Übersicht!$C$7*(Übersicht!$C$8+Übersicht!$C$9)/12, E92+E92*Übersicht!$C$8/12))</f>
        <v>1587.5</v>
      </c>
      <c r="G92" s="31" t="n">
        <f aca="false">IF(E92&lt;=0,0,E92*Übersicht!$C$8/12)</f>
        <v>694.452990723555</v>
      </c>
      <c r="H92" s="31" t="n">
        <f aca="false">IF(F92&lt;=0,0,F92-G92)</f>
        <v>893.047009276445</v>
      </c>
      <c r="I92" s="31" t="n">
        <f aca="false">IF(AND(MOD(B92,12)=0, C92&gt;=Übersicht!$F$10, E92-H92&gt;0),MIN(Übersicht!$F$9, E92-H92),0)</f>
        <v>0</v>
      </c>
      <c r="J92" s="31" t="n">
        <f aca="false">MAX(0, E92-H92-I92)</f>
        <v>215559.833216247</v>
      </c>
      <c r="K92" s="31" t="n">
        <f aca="false">K91+G92</f>
        <v>74847.333216247</v>
      </c>
      <c r="L92" s="32" t="n">
        <f aca="false">L91+H92+I92</f>
        <v>84440.166783753</v>
      </c>
    </row>
    <row r="93" customFormat="false" ht="15" hidden="false" customHeight="false" outlineLevel="0" collapsed="false">
      <c r="B93" s="33" t="n">
        <v>90</v>
      </c>
      <c r="C93" s="34" t="n">
        <f aca="false">INT((B93-1)/12)+1</f>
        <v>8</v>
      </c>
      <c r="D93" s="35" t="n">
        <f aca="false">EDATE(Übersicht!$F$8,B93-1)</f>
        <v>48823</v>
      </c>
      <c r="E93" s="36" t="n">
        <f aca="false">J92</f>
        <v>215559.833216247</v>
      </c>
      <c r="F93" s="36" t="n">
        <f aca="false">IF(E93&lt;=0,0,MIN(Übersicht!$C$7*(Übersicht!$C$8+Übersicht!$C$9)/12, E93+E93*Übersicht!$C$8/12))</f>
        <v>1587.5</v>
      </c>
      <c r="G93" s="36" t="n">
        <f aca="false">IF(E93&lt;=0,0,E93*Übersicht!$C$8/12)</f>
        <v>691.58779823546</v>
      </c>
      <c r="H93" s="36" t="n">
        <f aca="false">IF(F93&lt;=0,0,F93-G93)</f>
        <v>895.91220176454</v>
      </c>
      <c r="I93" s="36" t="n">
        <f aca="false">IF(AND(MOD(B93,12)=0, C93&gt;=Übersicht!$F$10, E93-H93&gt;0),MIN(Übersicht!$F$9, E93-H93),0)</f>
        <v>0</v>
      </c>
      <c r="J93" s="36" t="n">
        <f aca="false">MAX(0, E93-H93-I93)</f>
        <v>214663.921014483</v>
      </c>
      <c r="K93" s="36" t="n">
        <f aca="false">K92+G93</f>
        <v>75538.9210144825</v>
      </c>
      <c r="L93" s="37" t="n">
        <f aca="false">L92+H93+I93</f>
        <v>85336.0789855175</v>
      </c>
    </row>
    <row r="94" customFormat="false" ht="15" hidden="false" customHeight="false" outlineLevel="0" collapsed="false">
      <c r="B94" s="28" t="n">
        <v>91</v>
      </c>
      <c r="C94" s="29" t="n">
        <f aca="false">INT((B94-1)/12)+1</f>
        <v>8</v>
      </c>
      <c r="D94" s="30" t="n">
        <f aca="false">EDATE(Übersicht!$F$8,B94-1)</f>
        <v>48853</v>
      </c>
      <c r="E94" s="31" t="n">
        <f aca="false">J93</f>
        <v>214663.921014483</v>
      </c>
      <c r="F94" s="31" t="n">
        <f aca="false">IF(E94&lt;=0,0,MIN(Übersicht!$C$7*(Übersicht!$C$8+Übersicht!$C$9)/12, E94+E94*Übersicht!$C$8/12))</f>
        <v>1587.5</v>
      </c>
      <c r="G94" s="31" t="n">
        <f aca="false">IF(E94&lt;=0,0,E94*Übersicht!$C$8/12)</f>
        <v>688.713413254799</v>
      </c>
      <c r="H94" s="31" t="n">
        <f aca="false">IF(F94&lt;=0,0,F94-G94)</f>
        <v>898.786586745201</v>
      </c>
      <c r="I94" s="31" t="n">
        <f aca="false">IF(AND(MOD(B94,12)=0, C94&gt;=Übersicht!$F$10, E94-H94&gt;0),MIN(Übersicht!$F$9, E94-H94),0)</f>
        <v>0</v>
      </c>
      <c r="J94" s="31" t="n">
        <f aca="false">MAX(0, E94-H94-I94)</f>
        <v>213765.134427738</v>
      </c>
      <c r="K94" s="31" t="n">
        <f aca="false">K93+G94</f>
        <v>76227.6344277373</v>
      </c>
      <c r="L94" s="32" t="n">
        <f aca="false">L93+H94+I94</f>
        <v>86234.8655722627</v>
      </c>
    </row>
    <row r="95" customFormat="false" ht="15" hidden="false" customHeight="false" outlineLevel="0" collapsed="false">
      <c r="B95" s="33" t="n">
        <v>92</v>
      </c>
      <c r="C95" s="34" t="n">
        <f aca="false">INT((B95-1)/12)+1</f>
        <v>8</v>
      </c>
      <c r="D95" s="35" t="n">
        <f aca="false">EDATE(Übersicht!$F$8,B95-1)</f>
        <v>48884</v>
      </c>
      <c r="E95" s="36" t="n">
        <f aca="false">J94</f>
        <v>213765.134427738</v>
      </c>
      <c r="F95" s="36" t="n">
        <f aca="false">IF(E95&lt;=0,0,MIN(Übersicht!$C$7*(Übersicht!$C$8+Übersicht!$C$9)/12, E95+E95*Übersicht!$C$8/12))</f>
        <v>1587.5</v>
      </c>
      <c r="G95" s="36" t="n">
        <f aca="false">IF(E95&lt;=0,0,E95*Übersicht!$C$8/12)</f>
        <v>685.829806288991</v>
      </c>
      <c r="H95" s="36" t="n">
        <f aca="false">IF(F95&lt;=0,0,F95-G95)</f>
        <v>901.670193711009</v>
      </c>
      <c r="I95" s="36" t="n">
        <f aca="false">IF(AND(MOD(B95,12)=0, C95&gt;=Übersicht!$F$10, E95-H95&gt;0),MIN(Übersicht!$F$9, E95-H95),0)</f>
        <v>0</v>
      </c>
      <c r="J95" s="36" t="n">
        <f aca="false">MAX(0, E95-H95-I95)</f>
        <v>212863.464234027</v>
      </c>
      <c r="K95" s="36" t="n">
        <f aca="false">K94+G95</f>
        <v>76913.4642340263</v>
      </c>
      <c r="L95" s="37" t="n">
        <f aca="false">L94+H95+I95</f>
        <v>87136.5357659737</v>
      </c>
    </row>
    <row r="96" customFormat="false" ht="15" hidden="false" customHeight="false" outlineLevel="0" collapsed="false">
      <c r="B96" s="28" t="n">
        <v>93</v>
      </c>
      <c r="C96" s="29" t="n">
        <f aca="false">INT((B96-1)/12)+1</f>
        <v>8</v>
      </c>
      <c r="D96" s="30" t="n">
        <f aca="false">EDATE(Übersicht!$F$8,B96-1)</f>
        <v>48914</v>
      </c>
      <c r="E96" s="31" t="n">
        <f aca="false">J95</f>
        <v>212863.464234027</v>
      </c>
      <c r="F96" s="31" t="n">
        <f aca="false">IF(E96&lt;=0,0,MIN(Übersicht!$C$7*(Übersicht!$C$8+Übersicht!$C$9)/12, E96+E96*Übersicht!$C$8/12))</f>
        <v>1587.5</v>
      </c>
      <c r="G96" s="31" t="n">
        <f aca="false">IF(E96&lt;=0,0,E96*Übersicht!$C$8/12)</f>
        <v>682.936947750835</v>
      </c>
      <c r="H96" s="31" t="n">
        <f aca="false">IF(F96&lt;=0,0,F96-G96)</f>
        <v>904.563052249165</v>
      </c>
      <c r="I96" s="31" t="n">
        <f aca="false">IF(AND(MOD(B96,12)=0, C96&gt;=Übersicht!$F$10, E96-H96&gt;0),MIN(Übersicht!$F$9, E96-H96),0)</f>
        <v>0</v>
      </c>
      <c r="J96" s="31" t="n">
        <f aca="false">MAX(0, E96-H96-I96)</f>
        <v>211958.901181777</v>
      </c>
      <c r="K96" s="31" t="n">
        <f aca="false">K95+G96</f>
        <v>77596.4011817771</v>
      </c>
      <c r="L96" s="32" t="n">
        <f aca="false">L95+H96+I96</f>
        <v>88041.0988182229</v>
      </c>
    </row>
    <row r="97" customFormat="false" ht="15" hidden="false" customHeight="false" outlineLevel="0" collapsed="false">
      <c r="B97" s="33" t="n">
        <v>94</v>
      </c>
      <c r="C97" s="34" t="n">
        <f aca="false">INT((B97-1)/12)+1</f>
        <v>8</v>
      </c>
      <c r="D97" s="35" t="n">
        <f aca="false">EDATE(Übersicht!$F$8,B97-1)</f>
        <v>48945</v>
      </c>
      <c r="E97" s="36" t="n">
        <f aca="false">J96</f>
        <v>211958.901181777</v>
      </c>
      <c r="F97" s="36" t="n">
        <f aca="false">IF(E97&lt;=0,0,MIN(Übersicht!$C$7*(Übersicht!$C$8+Übersicht!$C$9)/12, E97+E97*Übersicht!$C$8/12))</f>
        <v>1587.5</v>
      </c>
      <c r="G97" s="36" t="n">
        <f aca="false">IF(E97&lt;=0,0,E97*Übersicht!$C$8/12)</f>
        <v>680.034807958203</v>
      </c>
      <c r="H97" s="36" t="n">
        <f aca="false">IF(F97&lt;=0,0,F97-G97)</f>
        <v>907.465192041798</v>
      </c>
      <c r="I97" s="36" t="n">
        <f aca="false">IF(AND(MOD(B97,12)=0, C97&gt;=Übersicht!$F$10, E97-H97&gt;0),MIN(Übersicht!$F$9, E97-H97),0)</f>
        <v>0</v>
      </c>
      <c r="J97" s="36" t="n">
        <f aca="false">MAX(0, E97-H97-I97)</f>
        <v>211051.435989736</v>
      </c>
      <c r="K97" s="36" t="n">
        <f aca="false">K96+G97</f>
        <v>78276.4359897353</v>
      </c>
      <c r="L97" s="37" t="n">
        <f aca="false">L96+H97+I97</f>
        <v>88948.5640102647</v>
      </c>
    </row>
    <row r="98" customFormat="false" ht="15" hidden="false" customHeight="false" outlineLevel="0" collapsed="false">
      <c r="B98" s="28" t="n">
        <v>95</v>
      </c>
      <c r="C98" s="29" t="n">
        <f aca="false">INT((B98-1)/12)+1</f>
        <v>8</v>
      </c>
      <c r="D98" s="30" t="n">
        <f aca="false">EDATE(Übersicht!$F$8,B98-1)</f>
        <v>48976</v>
      </c>
      <c r="E98" s="31" t="n">
        <f aca="false">J97</f>
        <v>211051.435989736</v>
      </c>
      <c r="F98" s="31" t="n">
        <f aca="false">IF(E98&lt;=0,0,MIN(Übersicht!$C$7*(Übersicht!$C$8+Übersicht!$C$9)/12, E98+E98*Übersicht!$C$8/12))</f>
        <v>1587.5</v>
      </c>
      <c r="G98" s="31" t="n">
        <f aca="false">IF(E98&lt;=0,0,E98*Übersicht!$C$8/12)</f>
        <v>677.123357133735</v>
      </c>
      <c r="H98" s="31" t="n">
        <f aca="false">IF(F98&lt;=0,0,F98-G98)</f>
        <v>910.376642866265</v>
      </c>
      <c r="I98" s="31" t="n">
        <f aca="false">IF(AND(MOD(B98,12)=0, C98&gt;=Übersicht!$F$10, E98-H98&gt;0),MIN(Übersicht!$F$9, E98-H98),0)</f>
        <v>0</v>
      </c>
      <c r="J98" s="31" t="n">
        <f aca="false">MAX(0, E98-H98-I98)</f>
        <v>210141.059346869</v>
      </c>
      <c r="K98" s="31" t="n">
        <f aca="false">K97+G98</f>
        <v>78953.5593468691</v>
      </c>
      <c r="L98" s="32" t="n">
        <f aca="false">L97+H98+I98</f>
        <v>89858.9406531309</v>
      </c>
    </row>
    <row r="99" customFormat="false" ht="15" hidden="false" customHeight="false" outlineLevel="0" collapsed="false">
      <c r="B99" s="38" t="n">
        <v>96</v>
      </c>
      <c r="C99" s="39" t="n">
        <f aca="false">INT((B99-1)/12)+1</f>
        <v>8</v>
      </c>
      <c r="D99" s="40" t="n">
        <f aca="false">EDATE(Übersicht!$F$8,B99-1)</f>
        <v>49004</v>
      </c>
      <c r="E99" s="41" t="n">
        <f aca="false">J98</f>
        <v>210141.059346869</v>
      </c>
      <c r="F99" s="41" t="n">
        <f aca="false">IF(E99&lt;=0,0,MIN(Übersicht!$C$7*(Übersicht!$C$8+Übersicht!$C$9)/12, E99+E99*Übersicht!$C$8/12))</f>
        <v>1587.5</v>
      </c>
      <c r="G99" s="41" t="n">
        <f aca="false">IF(E99&lt;=0,0,E99*Übersicht!$C$8/12)</f>
        <v>674.202565404539</v>
      </c>
      <c r="H99" s="41" t="n">
        <f aca="false">IF(F99&lt;=0,0,F99-G99)</f>
        <v>913.297434595461</v>
      </c>
      <c r="I99" s="42" t="n">
        <f aca="false">IF(AND(MOD(B99,12)=0, C99&gt;=Übersicht!$F$10, E99-H99&gt;0),MIN(Übersicht!$F$9, E99-H99),0)</f>
        <v>3000</v>
      </c>
      <c r="J99" s="41" t="n">
        <f aca="false">MAX(0, E99-H99-I99)</f>
        <v>206227.761912274</v>
      </c>
      <c r="K99" s="41" t="n">
        <f aca="false">K98+G99</f>
        <v>79627.7619122736</v>
      </c>
      <c r="L99" s="43" t="n">
        <f aca="false">L98+H99+I99</f>
        <v>93772.2380877264</v>
      </c>
    </row>
    <row r="100" customFormat="false" ht="15" hidden="false" customHeight="false" outlineLevel="0" collapsed="false">
      <c r="B100" s="28" t="n">
        <v>97</v>
      </c>
      <c r="C100" s="29" t="n">
        <f aca="false">INT((B100-1)/12)+1</f>
        <v>9</v>
      </c>
      <c r="D100" s="30" t="n">
        <f aca="false">EDATE(Übersicht!$F$8,B100-1)</f>
        <v>49035</v>
      </c>
      <c r="E100" s="31" t="n">
        <f aca="false">J99</f>
        <v>206227.761912274</v>
      </c>
      <c r="F100" s="31" t="n">
        <f aca="false">IF(E100&lt;=0,0,MIN(Übersicht!$C$7*(Übersicht!$C$8+Übersicht!$C$9)/12, E100+E100*Übersicht!$C$8/12))</f>
        <v>1587.5</v>
      </c>
      <c r="G100" s="31" t="n">
        <f aca="false">IF(E100&lt;=0,0,E100*Übersicht!$C$8/12)</f>
        <v>661.647402801879</v>
      </c>
      <c r="H100" s="31" t="n">
        <f aca="false">IF(F100&lt;=0,0,F100-G100)</f>
        <v>925.852597198121</v>
      </c>
      <c r="I100" s="31" t="n">
        <f aca="false">IF(AND(MOD(B100,12)=0, C100&gt;=Übersicht!$F$10, E100-H100&gt;0),MIN(Übersicht!$F$9, E100-H100),0)</f>
        <v>0</v>
      </c>
      <c r="J100" s="31" t="n">
        <f aca="false">MAX(0, E100-H100-I100)</f>
        <v>205301.909315076</v>
      </c>
      <c r="K100" s="31" t="n">
        <f aca="false">K99+G100</f>
        <v>80289.4093150755</v>
      </c>
      <c r="L100" s="32" t="n">
        <f aca="false">L99+H100+I100</f>
        <v>94698.0906849245</v>
      </c>
    </row>
    <row r="101" customFormat="false" ht="15" hidden="false" customHeight="false" outlineLevel="0" collapsed="false">
      <c r="B101" s="33" t="n">
        <v>98</v>
      </c>
      <c r="C101" s="34" t="n">
        <f aca="false">INT((B101-1)/12)+1</f>
        <v>9</v>
      </c>
      <c r="D101" s="35" t="n">
        <f aca="false">EDATE(Übersicht!$F$8,B101-1)</f>
        <v>49065</v>
      </c>
      <c r="E101" s="36" t="n">
        <f aca="false">J100</f>
        <v>205301.909315076</v>
      </c>
      <c r="F101" s="36" t="n">
        <f aca="false">IF(E101&lt;=0,0,MIN(Übersicht!$C$7*(Übersicht!$C$8+Übersicht!$C$9)/12, E101+E101*Übersicht!$C$8/12))</f>
        <v>1587.5</v>
      </c>
      <c r="G101" s="36" t="n">
        <f aca="false">IF(E101&lt;=0,0,E101*Übersicht!$C$8/12)</f>
        <v>658.676959052535</v>
      </c>
      <c r="H101" s="36" t="n">
        <f aca="false">IF(F101&lt;=0,0,F101-G101)</f>
        <v>928.823040947465</v>
      </c>
      <c r="I101" s="36" t="n">
        <f aca="false">IF(AND(MOD(B101,12)=0, C101&gt;=Übersicht!$F$10, E101-H101&gt;0),MIN(Übersicht!$F$9, E101-H101),0)</f>
        <v>0</v>
      </c>
      <c r="J101" s="36" t="n">
        <f aca="false">MAX(0, E101-H101-I101)</f>
        <v>204373.086274128</v>
      </c>
      <c r="K101" s="36" t="n">
        <f aca="false">K100+G101</f>
        <v>80948.086274128</v>
      </c>
      <c r="L101" s="37" t="n">
        <f aca="false">L100+H101+I101</f>
        <v>95626.913725872</v>
      </c>
    </row>
    <row r="102" customFormat="false" ht="15" hidden="false" customHeight="false" outlineLevel="0" collapsed="false">
      <c r="B102" s="28" t="n">
        <v>99</v>
      </c>
      <c r="C102" s="29" t="n">
        <f aca="false">INT((B102-1)/12)+1</f>
        <v>9</v>
      </c>
      <c r="D102" s="30" t="n">
        <f aca="false">EDATE(Übersicht!$F$8,B102-1)</f>
        <v>49096</v>
      </c>
      <c r="E102" s="31" t="n">
        <f aca="false">J101</f>
        <v>204373.086274128</v>
      </c>
      <c r="F102" s="31" t="n">
        <f aca="false">IF(E102&lt;=0,0,MIN(Übersicht!$C$7*(Übersicht!$C$8+Übersicht!$C$9)/12, E102+E102*Übersicht!$C$8/12))</f>
        <v>1587.5</v>
      </c>
      <c r="G102" s="31" t="n">
        <f aca="false">IF(E102&lt;=0,0,E102*Übersicht!$C$8/12)</f>
        <v>655.696985129495</v>
      </c>
      <c r="H102" s="31" t="n">
        <f aca="false">IF(F102&lt;=0,0,F102-G102)</f>
        <v>931.803014870505</v>
      </c>
      <c r="I102" s="31" t="n">
        <f aca="false">IF(AND(MOD(B102,12)=0, C102&gt;=Übersicht!$F$10, E102-H102&gt;0),MIN(Übersicht!$F$9, E102-H102),0)</f>
        <v>0</v>
      </c>
      <c r="J102" s="31" t="n">
        <f aca="false">MAX(0, E102-H102-I102)</f>
        <v>203441.283259258</v>
      </c>
      <c r="K102" s="31" t="n">
        <f aca="false">K101+G102</f>
        <v>81603.7832592575</v>
      </c>
      <c r="L102" s="32" t="n">
        <f aca="false">L101+H102+I102</f>
        <v>96558.7167407425</v>
      </c>
    </row>
    <row r="103" customFormat="false" ht="15" hidden="false" customHeight="false" outlineLevel="0" collapsed="false">
      <c r="B103" s="33" t="n">
        <v>100</v>
      </c>
      <c r="C103" s="34" t="n">
        <f aca="false">INT((B103-1)/12)+1</f>
        <v>9</v>
      </c>
      <c r="D103" s="35" t="n">
        <f aca="false">EDATE(Übersicht!$F$8,B103-1)</f>
        <v>49126</v>
      </c>
      <c r="E103" s="36" t="n">
        <f aca="false">J102</f>
        <v>203441.283259258</v>
      </c>
      <c r="F103" s="36" t="n">
        <f aca="false">IF(E103&lt;=0,0,MIN(Übersicht!$C$7*(Übersicht!$C$8+Übersicht!$C$9)/12, E103+E103*Übersicht!$C$8/12))</f>
        <v>1587.5</v>
      </c>
      <c r="G103" s="36" t="n">
        <f aca="false">IF(E103&lt;=0,0,E103*Übersicht!$C$8/12)</f>
        <v>652.707450456785</v>
      </c>
      <c r="H103" s="36" t="n">
        <f aca="false">IF(F103&lt;=0,0,F103-G103)</f>
        <v>934.792549543215</v>
      </c>
      <c r="I103" s="36" t="n">
        <f aca="false">IF(AND(MOD(B103,12)=0, C103&gt;=Übersicht!$F$10, E103-H103&gt;0),MIN(Übersicht!$F$9, E103-H103),0)</f>
        <v>0</v>
      </c>
      <c r="J103" s="36" t="n">
        <f aca="false">MAX(0, E103-H103-I103)</f>
        <v>202506.490709715</v>
      </c>
      <c r="K103" s="36" t="n">
        <f aca="false">K102+G103</f>
        <v>82256.4907097143</v>
      </c>
      <c r="L103" s="37" t="n">
        <f aca="false">L102+H103+I103</f>
        <v>97493.5092902857</v>
      </c>
    </row>
    <row r="104" customFormat="false" ht="15" hidden="false" customHeight="false" outlineLevel="0" collapsed="false">
      <c r="B104" s="28" t="n">
        <v>101</v>
      </c>
      <c r="C104" s="29" t="n">
        <f aca="false">INT((B104-1)/12)+1</f>
        <v>9</v>
      </c>
      <c r="D104" s="30" t="n">
        <f aca="false">EDATE(Übersicht!$F$8,B104-1)</f>
        <v>49157</v>
      </c>
      <c r="E104" s="31" t="n">
        <f aca="false">J103</f>
        <v>202506.490709715</v>
      </c>
      <c r="F104" s="31" t="n">
        <f aca="false">IF(E104&lt;=0,0,MIN(Übersicht!$C$7*(Übersicht!$C$8+Übersicht!$C$9)/12, E104+E104*Übersicht!$C$8/12))</f>
        <v>1587.5</v>
      </c>
      <c r="G104" s="31" t="n">
        <f aca="false">IF(E104&lt;=0,0,E104*Übersicht!$C$8/12)</f>
        <v>649.708324360334</v>
      </c>
      <c r="H104" s="31" t="n">
        <f aca="false">IF(F104&lt;=0,0,F104-G104)</f>
        <v>937.791675639666</v>
      </c>
      <c r="I104" s="31" t="n">
        <f aca="false">IF(AND(MOD(B104,12)=0, C104&gt;=Übersicht!$F$10, E104-H104&gt;0),MIN(Übersicht!$F$9, E104-H104),0)</f>
        <v>0</v>
      </c>
      <c r="J104" s="31" t="n">
        <f aca="false">MAX(0, E104-H104-I104)</f>
        <v>201568.699034075</v>
      </c>
      <c r="K104" s="31" t="n">
        <f aca="false">K103+G104</f>
        <v>82906.1990340746</v>
      </c>
      <c r="L104" s="32" t="n">
        <f aca="false">L103+H104+I104</f>
        <v>98431.3009659253</v>
      </c>
    </row>
    <row r="105" customFormat="false" ht="15" hidden="false" customHeight="false" outlineLevel="0" collapsed="false">
      <c r="B105" s="33" t="n">
        <v>102</v>
      </c>
      <c r="C105" s="34" t="n">
        <f aca="false">INT((B105-1)/12)+1</f>
        <v>9</v>
      </c>
      <c r="D105" s="35" t="n">
        <f aca="false">EDATE(Übersicht!$F$8,B105-1)</f>
        <v>49188</v>
      </c>
      <c r="E105" s="36" t="n">
        <f aca="false">J104</f>
        <v>201568.699034075</v>
      </c>
      <c r="F105" s="36" t="n">
        <f aca="false">IF(E105&lt;=0,0,MIN(Übersicht!$C$7*(Übersicht!$C$8+Übersicht!$C$9)/12, E105+E105*Übersicht!$C$8/12))</f>
        <v>1587.5</v>
      </c>
      <c r="G105" s="36" t="n">
        <f aca="false">IF(E105&lt;=0,0,E105*Übersicht!$C$8/12)</f>
        <v>646.699576067657</v>
      </c>
      <c r="H105" s="36" t="n">
        <f aca="false">IF(F105&lt;=0,0,F105-G105)</f>
        <v>940.800423932343</v>
      </c>
      <c r="I105" s="36" t="n">
        <f aca="false">IF(AND(MOD(B105,12)=0, C105&gt;=Übersicht!$F$10, E105-H105&gt;0),MIN(Übersicht!$F$9, E105-H105),0)</f>
        <v>0</v>
      </c>
      <c r="J105" s="36" t="n">
        <f aca="false">MAX(0, E105-H105-I105)</f>
        <v>200627.898610143</v>
      </c>
      <c r="K105" s="36" t="n">
        <f aca="false">K104+G105</f>
        <v>83552.8986101423</v>
      </c>
      <c r="L105" s="37" t="n">
        <f aca="false">L104+H105+I105</f>
        <v>99372.1013898577</v>
      </c>
    </row>
    <row r="106" customFormat="false" ht="15" hidden="false" customHeight="false" outlineLevel="0" collapsed="false">
      <c r="B106" s="28" t="n">
        <v>103</v>
      </c>
      <c r="C106" s="29" t="n">
        <f aca="false">INT((B106-1)/12)+1</f>
        <v>9</v>
      </c>
      <c r="D106" s="30" t="n">
        <f aca="false">EDATE(Übersicht!$F$8,B106-1)</f>
        <v>49218</v>
      </c>
      <c r="E106" s="31" t="n">
        <f aca="false">J105</f>
        <v>200627.898610143</v>
      </c>
      <c r="F106" s="31" t="n">
        <f aca="false">IF(E106&lt;=0,0,MIN(Übersicht!$C$7*(Übersicht!$C$8+Übersicht!$C$9)/12, E106+E106*Übersicht!$C$8/12))</f>
        <v>1587.5</v>
      </c>
      <c r="G106" s="31" t="n">
        <f aca="false">IF(E106&lt;=0,0,E106*Übersicht!$C$8/12)</f>
        <v>643.681174707541</v>
      </c>
      <c r="H106" s="31" t="n">
        <f aca="false">IF(F106&lt;=0,0,F106-G106)</f>
        <v>943.818825292459</v>
      </c>
      <c r="I106" s="31" t="n">
        <f aca="false">IF(AND(MOD(B106,12)=0, C106&gt;=Übersicht!$F$10, E106-H106&gt;0),MIN(Übersicht!$F$9, E106-H106),0)</f>
        <v>0</v>
      </c>
      <c r="J106" s="31" t="n">
        <f aca="false">MAX(0, E106-H106-I106)</f>
        <v>199684.07978485</v>
      </c>
      <c r="K106" s="31" t="n">
        <f aca="false">K105+G106</f>
        <v>84196.5797848498</v>
      </c>
      <c r="L106" s="32" t="n">
        <f aca="false">L105+H106+I106</f>
        <v>100315.92021515</v>
      </c>
    </row>
    <row r="107" customFormat="false" ht="15" hidden="false" customHeight="false" outlineLevel="0" collapsed="false">
      <c r="B107" s="33" t="n">
        <v>104</v>
      </c>
      <c r="C107" s="34" t="n">
        <f aca="false">INT((B107-1)/12)+1</f>
        <v>9</v>
      </c>
      <c r="D107" s="35" t="n">
        <f aca="false">EDATE(Übersicht!$F$8,B107-1)</f>
        <v>49249</v>
      </c>
      <c r="E107" s="36" t="n">
        <f aca="false">J106</f>
        <v>199684.07978485</v>
      </c>
      <c r="F107" s="36" t="n">
        <f aca="false">IF(E107&lt;=0,0,MIN(Übersicht!$C$7*(Übersicht!$C$8+Übersicht!$C$9)/12, E107+E107*Übersicht!$C$8/12))</f>
        <v>1587.5</v>
      </c>
      <c r="G107" s="36" t="n">
        <f aca="false">IF(E107&lt;=0,0,E107*Übersicht!$C$8/12)</f>
        <v>640.653089309727</v>
      </c>
      <c r="H107" s="36" t="n">
        <f aca="false">IF(F107&lt;=0,0,F107-G107)</f>
        <v>946.846910690273</v>
      </c>
      <c r="I107" s="36" t="n">
        <f aca="false">IF(AND(MOD(B107,12)=0, C107&gt;=Übersicht!$F$10, E107-H107&gt;0),MIN(Übersicht!$F$9, E107-H107),0)</f>
        <v>0</v>
      </c>
      <c r="J107" s="36" t="n">
        <f aca="false">MAX(0, E107-H107-I107)</f>
        <v>198737.23287416</v>
      </c>
      <c r="K107" s="36" t="n">
        <f aca="false">K106+G107</f>
        <v>84837.2328741596</v>
      </c>
      <c r="L107" s="37" t="n">
        <f aca="false">L106+H107+I107</f>
        <v>101262.76712584</v>
      </c>
    </row>
    <row r="108" customFormat="false" ht="15" hidden="false" customHeight="false" outlineLevel="0" collapsed="false">
      <c r="B108" s="28" t="n">
        <v>105</v>
      </c>
      <c r="C108" s="29" t="n">
        <f aca="false">INT((B108-1)/12)+1</f>
        <v>9</v>
      </c>
      <c r="D108" s="30" t="n">
        <f aca="false">EDATE(Übersicht!$F$8,B108-1)</f>
        <v>49279</v>
      </c>
      <c r="E108" s="31" t="n">
        <f aca="false">J107</f>
        <v>198737.23287416</v>
      </c>
      <c r="F108" s="31" t="n">
        <f aca="false">IF(E108&lt;=0,0,MIN(Übersicht!$C$7*(Übersicht!$C$8+Übersicht!$C$9)/12, E108+E108*Übersicht!$C$8/12))</f>
        <v>1587.5</v>
      </c>
      <c r="G108" s="31" t="n">
        <f aca="false">IF(E108&lt;=0,0,E108*Übersicht!$C$8/12)</f>
        <v>637.615288804596</v>
      </c>
      <c r="H108" s="31" t="n">
        <f aca="false">IF(F108&lt;=0,0,F108-G108)</f>
        <v>949.884711195404</v>
      </c>
      <c r="I108" s="31" t="n">
        <f aca="false">IF(AND(MOD(B108,12)=0, C108&gt;=Übersicht!$F$10, E108-H108&gt;0),MIN(Übersicht!$F$9, E108-H108),0)</f>
        <v>0</v>
      </c>
      <c r="J108" s="31" t="n">
        <f aca="false">MAX(0, E108-H108-I108)</f>
        <v>197787.348162964</v>
      </c>
      <c r="K108" s="31" t="n">
        <f aca="false">K107+G108</f>
        <v>85474.8481629642</v>
      </c>
      <c r="L108" s="32" t="n">
        <f aca="false">L107+H108+I108</f>
        <v>102212.651837036</v>
      </c>
    </row>
    <row r="109" customFormat="false" ht="15" hidden="false" customHeight="false" outlineLevel="0" collapsed="false">
      <c r="B109" s="33" t="n">
        <v>106</v>
      </c>
      <c r="C109" s="34" t="n">
        <f aca="false">INT((B109-1)/12)+1</f>
        <v>9</v>
      </c>
      <c r="D109" s="35" t="n">
        <f aca="false">EDATE(Übersicht!$F$8,B109-1)</f>
        <v>49310</v>
      </c>
      <c r="E109" s="36" t="n">
        <f aca="false">J108</f>
        <v>197787.348162964</v>
      </c>
      <c r="F109" s="36" t="n">
        <f aca="false">IF(E109&lt;=0,0,MIN(Übersicht!$C$7*(Übersicht!$C$8+Übersicht!$C$9)/12, E109+E109*Übersicht!$C$8/12))</f>
        <v>1587.5</v>
      </c>
      <c r="G109" s="36" t="n">
        <f aca="false">IF(E109&lt;=0,0,E109*Übersicht!$C$8/12)</f>
        <v>634.567742022844</v>
      </c>
      <c r="H109" s="36" t="n">
        <f aca="false">IF(F109&lt;=0,0,F109-G109)</f>
        <v>952.932257977156</v>
      </c>
      <c r="I109" s="36" t="n">
        <f aca="false">IF(AND(MOD(B109,12)=0, C109&gt;=Übersicht!$F$10, E109-H109&gt;0),MIN(Übersicht!$F$9, E109-H109),0)</f>
        <v>0</v>
      </c>
      <c r="J109" s="36" t="n">
        <f aca="false">MAX(0, E109-H109-I109)</f>
        <v>196834.415904987</v>
      </c>
      <c r="K109" s="36" t="n">
        <f aca="false">K108+G109</f>
        <v>86109.415904987</v>
      </c>
      <c r="L109" s="37" t="n">
        <f aca="false">L108+H109+I109</f>
        <v>103165.584095013</v>
      </c>
    </row>
    <row r="110" customFormat="false" ht="15" hidden="false" customHeight="false" outlineLevel="0" collapsed="false">
      <c r="B110" s="28" t="n">
        <v>107</v>
      </c>
      <c r="C110" s="29" t="n">
        <f aca="false">INT((B110-1)/12)+1</f>
        <v>9</v>
      </c>
      <c r="D110" s="30" t="n">
        <f aca="false">EDATE(Übersicht!$F$8,B110-1)</f>
        <v>49341</v>
      </c>
      <c r="E110" s="31" t="n">
        <f aca="false">J109</f>
        <v>196834.415904987</v>
      </c>
      <c r="F110" s="31" t="n">
        <f aca="false">IF(E110&lt;=0,0,MIN(Übersicht!$C$7*(Übersicht!$C$8+Übersicht!$C$9)/12, E110+E110*Übersicht!$C$8/12))</f>
        <v>1587.5</v>
      </c>
      <c r="G110" s="31" t="n">
        <f aca="false">IF(E110&lt;=0,0,E110*Übersicht!$C$8/12)</f>
        <v>631.510417695167</v>
      </c>
      <c r="H110" s="31" t="n">
        <f aca="false">IF(F110&lt;=0,0,F110-G110)</f>
        <v>955.989582304833</v>
      </c>
      <c r="I110" s="31" t="n">
        <f aca="false">IF(AND(MOD(B110,12)=0, C110&gt;=Übersicht!$F$10, E110-H110&gt;0),MIN(Übersicht!$F$9, E110-H110),0)</f>
        <v>0</v>
      </c>
      <c r="J110" s="31" t="n">
        <f aca="false">MAX(0, E110-H110-I110)</f>
        <v>195878.426322682</v>
      </c>
      <c r="K110" s="31" t="n">
        <f aca="false">K109+G110</f>
        <v>86740.9263226822</v>
      </c>
      <c r="L110" s="32" t="n">
        <f aca="false">L109+H110+I110</f>
        <v>104121.573677318</v>
      </c>
    </row>
    <row r="111" customFormat="false" ht="15" hidden="false" customHeight="false" outlineLevel="0" collapsed="false">
      <c r="B111" s="38" t="n">
        <v>108</v>
      </c>
      <c r="C111" s="39" t="n">
        <f aca="false">INT((B111-1)/12)+1</f>
        <v>9</v>
      </c>
      <c r="D111" s="40" t="n">
        <f aca="false">EDATE(Übersicht!$F$8,B111-1)</f>
        <v>49369</v>
      </c>
      <c r="E111" s="41" t="n">
        <f aca="false">J110</f>
        <v>195878.426322682</v>
      </c>
      <c r="F111" s="41" t="n">
        <f aca="false">IF(E111&lt;=0,0,MIN(Übersicht!$C$7*(Übersicht!$C$8+Übersicht!$C$9)/12, E111+E111*Übersicht!$C$8/12))</f>
        <v>1587.5</v>
      </c>
      <c r="G111" s="41" t="n">
        <f aca="false">IF(E111&lt;=0,0,E111*Übersicht!$C$8/12)</f>
        <v>628.443284451939</v>
      </c>
      <c r="H111" s="41" t="n">
        <f aca="false">IF(F111&lt;=0,0,F111-G111)</f>
        <v>959.056715548061</v>
      </c>
      <c r="I111" s="42" t="n">
        <f aca="false">IF(AND(MOD(B111,12)=0, C111&gt;=Übersicht!$F$10, E111-H111&gt;0),MIN(Übersicht!$F$9, E111-H111),0)</f>
        <v>3000</v>
      </c>
      <c r="J111" s="41" t="n">
        <f aca="false">MAX(0, E111-H111-I111)</f>
        <v>191919.369607134</v>
      </c>
      <c r="K111" s="41" t="n">
        <f aca="false">K110+G111</f>
        <v>87369.3696071341</v>
      </c>
      <c r="L111" s="43" t="n">
        <f aca="false">L110+H111+I111</f>
        <v>108080.630392866</v>
      </c>
    </row>
    <row r="112" customFormat="false" ht="15" hidden="false" customHeight="false" outlineLevel="0" collapsed="false">
      <c r="B112" s="28" t="n">
        <v>109</v>
      </c>
      <c r="C112" s="29" t="n">
        <f aca="false">INT((B112-1)/12)+1</f>
        <v>10</v>
      </c>
      <c r="D112" s="30" t="n">
        <f aca="false">EDATE(Übersicht!$F$8,B112-1)</f>
        <v>49400</v>
      </c>
      <c r="E112" s="31" t="n">
        <f aca="false">J111</f>
        <v>191919.369607134</v>
      </c>
      <c r="F112" s="31" t="n">
        <f aca="false">IF(E112&lt;=0,0,MIN(Übersicht!$C$7*(Übersicht!$C$8+Übersicht!$C$9)/12, E112+E112*Übersicht!$C$8/12))</f>
        <v>1587.5</v>
      </c>
      <c r="G112" s="31" t="n">
        <f aca="false">IF(E112&lt;=0,0,E112*Übersicht!$C$8/12)</f>
        <v>615.741310822889</v>
      </c>
      <c r="H112" s="31" t="n">
        <f aca="false">IF(F112&lt;=0,0,F112-G112)</f>
        <v>971.758689177111</v>
      </c>
      <c r="I112" s="31" t="n">
        <f aca="false">IF(AND(MOD(B112,12)=0, C112&gt;=Übersicht!$F$10, E112-H112&gt;0),MIN(Übersicht!$F$9, E112-H112),0)</f>
        <v>0</v>
      </c>
      <c r="J112" s="31" t="n">
        <f aca="false">MAX(0, E112-H112-I112)</f>
        <v>190947.610917957</v>
      </c>
      <c r="K112" s="31" t="n">
        <f aca="false">K111+G112</f>
        <v>87985.110917957</v>
      </c>
      <c r="L112" s="32" t="n">
        <f aca="false">L111+H112+I112</f>
        <v>109052.389082043</v>
      </c>
    </row>
    <row r="113" customFormat="false" ht="15" hidden="false" customHeight="false" outlineLevel="0" collapsed="false">
      <c r="B113" s="33" t="n">
        <v>110</v>
      </c>
      <c r="C113" s="34" t="n">
        <f aca="false">INT((B113-1)/12)+1</f>
        <v>10</v>
      </c>
      <c r="D113" s="35" t="n">
        <f aca="false">EDATE(Übersicht!$F$8,B113-1)</f>
        <v>49430</v>
      </c>
      <c r="E113" s="36" t="n">
        <f aca="false">J112</f>
        <v>190947.610917957</v>
      </c>
      <c r="F113" s="36" t="n">
        <f aca="false">IF(E113&lt;=0,0,MIN(Übersicht!$C$7*(Übersicht!$C$8+Übersicht!$C$9)/12, E113+E113*Übersicht!$C$8/12))</f>
        <v>1587.5</v>
      </c>
      <c r="G113" s="36" t="n">
        <f aca="false">IF(E113&lt;=0,0,E113*Übersicht!$C$8/12)</f>
        <v>612.623585028446</v>
      </c>
      <c r="H113" s="36" t="n">
        <f aca="false">IF(F113&lt;=0,0,F113-G113)</f>
        <v>974.876414971554</v>
      </c>
      <c r="I113" s="36" t="n">
        <f aca="false">IF(AND(MOD(B113,12)=0, C113&gt;=Übersicht!$F$10, E113-H113&gt;0),MIN(Übersicht!$F$9, E113-H113),0)</f>
        <v>0</v>
      </c>
      <c r="J113" s="36" t="n">
        <f aca="false">MAX(0, E113-H113-I113)</f>
        <v>189972.734502986</v>
      </c>
      <c r="K113" s="36" t="n">
        <f aca="false">K112+G113</f>
        <v>88597.7345029854</v>
      </c>
      <c r="L113" s="37" t="n">
        <f aca="false">L112+H113+I113</f>
        <v>110027.265497015</v>
      </c>
    </row>
    <row r="114" customFormat="false" ht="15" hidden="false" customHeight="false" outlineLevel="0" collapsed="false">
      <c r="B114" s="28" t="n">
        <v>111</v>
      </c>
      <c r="C114" s="29" t="n">
        <f aca="false">INT((B114-1)/12)+1</f>
        <v>10</v>
      </c>
      <c r="D114" s="30" t="n">
        <f aca="false">EDATE(Übersicht!$F$8,B114-1)</f>
        <v>49461</v>
      </c>
      <c r="E114" s="31" t="n">
        <f aca="false">J113</f>
        <v>189972.734502986</v>
      </c>
      <c r="F114" s="31" t="n">
        <f aca="false">IF(E114&lt;=0,0,MIN(Übersicht!$C$7*(Übersicht!$C$8+Übersicht!$C$9)/12, E114+E114*Übersicht!$C$8/12))</f>
        <v>1587.5</v>
      </c>
      <c r="G114" s="31" t="n">
        <f aca="false">IF(E114&lt;=0,0,E114*Übersicht!$C$8/12)</f>
        <v>609.495856530412</v>
      </c>
      <c r="H114" s="31" t="n">
        <f aca="false">IF(F114&lt;=0,0,F114-G114)</f>
        <v>978.004143469588</v>
      </c>
      <c r="I114" s="31" t="n">
        <f aca="false">IF(AND(MOD(B114,12)=0, C114&gt;=Übersicht!$F$10, E114-H114&gt;0),MIN(Übersicht!$F$9, E114-H114),0)</f>
        <v>0</v>
      </c>
      <c r="J114" s="31" t="n">
        <f aca="false">MAX(0, E114-H114-I114)</f>
        <v>188994.730359516</v>
      </c>
      <c r="K114" s="31" t="n">
        <f aca="false">K113+G114</f>
        <v>89207.2303595158</v>
      </c>
      <c r="L114" s="32" t="n">
        <f aca="false">L113+H114+I114</f>
        <v>111005.269640484</v>
      </c>
    </row>
    <row r="115" customFormat="false" ht="15" hidden="false" customHeight="false" outlineLevel="0" collapsed="false">
      <c r="B115" s="33" t="n">
        <v>112</v>
      </c>
      <c r="C115" s="34" t="n">
        <f aca="false">INT((B115-1)/12)+1</f>
        <v>10</v>
      </c>
      <c r="D115" s="35" t="n">
        <f aca="false">EDATE(Übersicht!$F$8,B115-1)</f>
        <v>49491</v>
      </c>
      <c r="E115" s="36" t="n">
        <f aca="false">J114</f>
        <v>188994.730359516</v>
      </c>
      <c r="F115" s="36" t="n">
        <f aca="false">IF(E115&lt;=0,0,MIN(Übersicht!$C$7*(Übersicht!$C$8+Übersicht!$C$9)/12, E115+E115*Übersicht!$C$8/12))</f>
        <v>1587.5</v>
      </c>
      <c r="G115" s="36" t="n">
        <f aca="false">IF(E115&lt;=0,0,E115*Übersicht!$C$8/12)</f>
        <v>606.358093236781</v>
      </c>
      <c r="H115" s="36" t="n">
        <f aca="false">IF(F115&lt;=0,0,F115-G115)</f>
        <v>981.141906763219</v>
      </c>
      <c r="I115" s="36" t="n">
        <f aca="false">IF(AND(MOD(B115,12)=0, C115&gt;=Übersicht!$F$10, E115-H115&gt;0),MIN(Übersicht!$F$9, E115-H115),0)</f>
        <v>0</v>
      </c>
      <c r="J115" s="36" t="n">
        <f aca="false">MAX(0, E115-H115-I115)</f>
        <v>188013.588452753</v>
      </c>
      <c r="K115" s="36" t="n">
        <f aca="false">K114+G115</f>
        <v>89813.5884527526</v>
      </c>
      <c r="L115" s="37" t="n">
        <f aca="false">L114+H115+I115</f>
        <v>111986.411547247</v>
      </c>
    </row>
    <row r="116" customFormat="false" ht="15" hidden="false" customHeight="false" outlineLevel="0" collapsed="false">
      <c r="B116" s="28" t="n">
        <v>113</v>
      </c>
      <c r="C116" s="29" t="n">
        <f aca="false">INT((B116-1)/12)+1</f>
        <v>10</v>
      </c>
      <c r="D116" s="30" t="n">
        <f aca="false">EDATE(Übersicht!$F$8,B116-1)</f>
        <v>49522</v>
      </c>
      <c r="E116" s="31" t="n">
        <f aca="false">J115</f>
        <v>188013.588452753</v>
      </c>
      <c r="F116" s="31" t="n">
        <f aca="false">IF(E116&lt;=0,0,MIN(Übersicht!$C$7*(Übersicht!$C$8+Übersicht!$C$9)/12, E116+E116*Übersicht!$C$8/12))</f>
        <v>1587.5</v>
      </c>
      <c r="G116" s="31" t="n">
        <f aca="false">IF(E116&lt;=0,0,E116*Übersicht!$C$8/12)</f>
        <v>603.210262952582</v>
      </c>
      <c r="H116" s="31" t="n">
        <f aca="false">IF(F116&lt;=0,0,F116-G116)</f>
        <v>984.289737047418</v>
      </c>
      <c r="I116" s="31" t="n">
        <f aca="false">IF(AND(MOD(B116,12)=0, C116&gt;=Übersicht!$F$10, E116-H116&gt;0),MIN(Übersicht!$F$9, E116-H116),0)</f>
        <v>0</v>
      </c>
      <c r="J116" s="31" t="n">
        <f aca="false">MAX(0, E116-H116-I116)</f>
        <v>187029.298715705</v>
      </c>
      <c r="K116" s="31" t="n">
        <f aca="false">K115+G116</f>
        <v>90416.7987157052</v>
      </c>
      <c r="L116" s="32" t="n">
        <f aca="false">L115+H116+I116</f>
        <v>112970.701284295</v>
      </c>
    </row>
    <row r="117" customFormat="false" ht="15" hidden="false" customHeight="false" outlineLevel="0" collapsed="false">
      <c r="B117" s="33" t="n">
        <v>114</v>
      </c>
      <c r="C117" s="34" t="n">
        <f aca="false">INT((B117-1)/12)+1</f>
        <v>10</v>
      </c>
      <c r="D117" s="35" t="n">
        <f aca="false">EDATE(Übersicht!$F$8,B117-1)</f>
        <v>49553</v>
      </c>
      <c r="E117" s="36" t="n">
        <f aca="false">J116</f>
        <v>187029.298715705</v>
      </c>
      <c r="F117" s="36" t="n">
        <f aca="false">IF(E117&lt;=0,0,MIN(Übersicht!$C$7*(Übersicht!$C$8+Übersicht!$C$9)/12, E117+E117*Übersicht!$C$8/12))</f>
        <v>1587.5</v>
      </c>
      <c r="G117" s="36" t="n">
        <f aca="false">IF(E117&lt;=0,0,E117*Übersicht!$C$8/12)</f>
        <v>600.052333379555</v>
      </c>
      <c r="H117" s="36" t="n">
        <f aca="false">IF(F117&lt;=0,0,F117-G117)</f>
        <v>987.447666620445</v>
      </c>
      <c r="I117" s="36" t="n">
        <f aca="false">IF(AND(MOD(B117,12)=0, C117&gt;=Übersicht!$F$10, E117-H117&gt;0),MIN(Übersicht!$F$9, E117-H117),0)</f>
        <v>0</v>
      </c>
      <c r="J117" s="36" t="n">
        <f aca="false">MAX(0, E117-H117-I117)</f>
        <v>186041.851049085</v>
      </c>
      <c r="K117" s="36" t="n">
        <f aca="false">K116+G117</f>
        <v>91016.8510490848</v>
      </c>
      <c r="L117" s="37" t="n">
        <f aca="false">L116+H117+I117</f>
        <v>113958.148950915</v>
      </c>
    </row>
    <row r="118" customFormat="false" ht="15" hidden="false" customHeight="false" outlineLevel="0" collapsed="false">
      <c r="B118" s="28" t="n">
        <v>115</v>
      </c>
      <c r="C118" s="29" t="n">
        <f aca="false">INT((B118-1)/12)+1</f>
        <v>10</v>
      </c>
      <c r="D118" s="30" t="n">
        <f aca="false">EDATE(Übersicht!$F$8,B118-1)</f>
        <v>49583</v>
      </c>
      <c r="E118" s="31" t="n">
        <f aca="false">J117</f>
        <v>186041.851049085</v>
      </c>
      <c r="F118" s="31" t="n">
        <f aca="false">IF(E118&lt;=0,0,MIN(Übersicht!$C$7*(Übersicht!$C$8+Übersicht!$C$9)/12, E118+E118*Übersicht!$C$8/12))</f>
        <v>1587.5</v>
      </c>
      <c r="G118" s="31" t="n">
        <f aca="false">IF(E118&lt;=0,0,E118*Übersicht!$C$8/12)</f>
        <v>596.884272115814</v>
      </c>
      <c r="H118" s="31" t="n">
        <f aca="false">IF(F118&lt;=0,0,F118-G118)</f>
        <v>990.615727884186</v>
      </c>
      <c r="I118" s="31" t="n">
        <f aca="false">IF(AND(MOD(B118,12)=0, C118&gt;=Übersicht!$F$10, E118-H118&gt;0),MIN(Übersicht!$F$9, E118-H118),0)</f>
        <v>0</v>
      </c>
      <c r="J118" s="31" t="n">
        <f aca="false">MAX(0, E118-H118-I118)</f>
        <v>185051.235321201</v>
      </c>
      <c r="K118" s="31" t="n">
        <f aca="false">K117+G118</f>
        <v>91613.7353212006</v>
      </c>
      <c r="L118" s="32" t="n">
        <f aca="false">L117+H118+I118</f>
        <v>114948.764678799</v>
      </c>
    </row>
    <row r="119" customFormat="false" ht="15" hidden="false" customHeight="false" outlineLevel="0" collapsed="false">
      <c r="B119" s="33" t="n">
        <v>116</v>
      </c>
      <c r="C119" s="34" t="n">
        <f aca="false">INT((B119-1)/12)+1</f>
        <v>10</v>
      </c>
      <c r="D119" s="35" t="n">
        <f aca="false">EDATE(Übersicht!$F$8,B119-1)</f>
        <v>49614</v>
      </c>
      <c r="E119" s="36" t="n">
        <f aca="false">J118</f>
        <v>185051.235321201</v>
      </c>
      <c r="F119" s="36" t="n">
        <f aca="false">IF(E119&lt;=0,0,MIN(Übersicht!$C$7*(Übersicht!$C$8+Übersicht!$C$9)/12, E119+E119*Übersicht!$C$8/12))</f>
        <v>1587.5</v>
      </c>
      <c r="G119" s="36" t="n">
        <f aca="false">IF(E119&lt;=0,0,E119*Übersicht!$C$8/12)</f>
        <v>593.706046655519</v>
      </c>
      <c r="H119" s="36" t="n">
        <f aca="false">IF(F119&lt;=0,0,F119-G119)</f>
        <v>993.793953344481</v>
      </c>
      <c r="I119" s="36" t="n">
        <f aca="false">IF(AND(MOD(B119,12)=0, C119&gt;=Übersicht!$F$10, E119-H119&gt;0),MIN(Übersicht!$F$9, E119-H119),0)</f>
        <v>0</v>
      </c>
      <c r="J119" s="36" t="n">
        <f aca="false">MAX(0, E119-H119-I119)</f>
        <v>184057.441367856</v>
      </c>
      <c r="K119" s="36" t="n">
        <f aca="false">K118+G119</f>
        <v>92207.4413678561</v>
      </c>
      <c r="L119" s="37" t="n">
        <f aca="false">L118+H119+I119</f>
        <v>115942.558632144</v>
      </c>
    </row>
    <row r="120" customFormat="false" ht="15" hidden="false" customHeight="false" outlineLevel="0" collapsed="false">
      <c r="B120" s="28" t="n">
        <v>117</v>
      </c>
      <c r="C120" s="29" t="n">
        <f aca="false">INT((B120-1)/12)+1</f>
        <v>10</v>
      </c>
      <c r="D120" s="30" t="n">
        <f aca="false">EDATE(Übersicht!$F$8,B120-1)</f>
        <v>49644</v>
      </c>
      <c r="E120" s="31" t="n">
        <f aca="false">J119</f>
        <v>184057.441367856</v>
      </c>
      <c r="F120" s="31" t="n">
        <f aca="false">IF(E120&lt;=0,0,MIN(Übersicht!$C$7*(Übersicht!$C$8+Übersicht!$C$9)/12, E120+E120*Übersicht!$C$8/12))</f>
        <v>1587.5</v>
      </c>
      <c r="G120" s="31" t="n">
        <f aca="false">IF(E120&lt;=0,0,E120*Übersicht!$C$8/12)</f>
        <v>590.517624388539</v>
      </c>
      <c r="H120" s="31" t="n">
        <f aca="false">IF(F120&lt;=0,0,F120-G120)</f>
        <v>996.982375611461</v>
      </c>
      <c r="I120" s="31" t="n">
        <f aca="false">IF(AND(MOD(B120,12)=0, C120&gt;=Übersicht!$F$10, E120-H120&gt;0),MIN(Übersicht!$F$9, E120-H120),0)</f>
        <v>0</v>
      </c>
      <c r="J120" s="31" t="n">
        <f aca="false">MAX(0, E120-H120-I120)</f>
        <v>183060.458992245</v>
      </c>
      <c r="K120" s="31" t="n">
        <f aca="false">K119+G120</f>
        <v>92797.9589922446</v>
      </c>
      <c r="L120" s="32" t="n">
        <f aca="false">L119+H120+I120</f>
        <v>116939.541007755</v>
      </c>
    </row>
    <row r="121" customFormat="false" ht="15" hidden="false" customHeight="false" outlineLevel="0" collapsed="false">
      <c r="B121" s="33" t="n">
        <v>118</v>
      </c>
      <c r="C121" s="34" t="n">
        <f aca="false">INT((B121-1)/12)+1</f>
        <v>10</v>
      </c>
      <c r="D121" s="35" t="n">
        <f aca="false">EDATE(Übersicht!$F$8,B121-1)</f>
        <v>49675</v>
      </c>
      <c r="E121" s="36" t="n">
        <f aca="false">J120</f>
        <v>183060.458992245</v>
      </c>
      <c r="F121" s="36" t="n">
        <f aca="false">IF(E121&lt;=0,0,MIN(Übersicht!$C$7*(Übersicht!$C$8+Übersicht!$C$9)/12, E121+E121*Übersicht!$C$8/12))</f>
        <v>1587.5</v>
      </c>
      <c r="G121" s="36" t="n">
        <f aca="false">IF(E121&lt;=0,0,E121*Übersicht!$C$8/12)</f>
        <v>587.318972600119</v>
      </c>
      <c r="H121" s="36" t="n">
        <f aca="false">IF(F121&lt;=0,0,F121-G121)</f>
        <v>1000.18102739988</v>
      </c>
      <c r="I121" s="36" t="n">
        <f aca="false">IF(AND(MOD(B121,12)=0, C121&gt;=Übersicht!$F$10, E121-H121&gt;0),MIN(Übersicht!$F$9, E121-H121),0)</f>
        <v>0</v>
      </c>
      <c r="J121" s="36" t="n">
        <f aca="false">MAX(0, E121-H121-I121)</f>
        <v>182060.277964845</v>
      </c>
      <c r="K121" s="36" t="n">
        <f aca="false">K120+G121</f>
        <v>93385.2779648447</v>
      </c>
      <c r="L121" s="37" t="n">
        <f aca="false">L120+H121+I121</f>
        <v>117939.722035155</v>
      </c>
    </row>
    <row r="122" customFormat="false" ht="15" hidden="false" customHeight="false" outlineLevel="0" collapsed="false">
      <c r="B122" s="28" t="n">
        <v>119</v>
      </c>
      <c r="C122" s="29" t="n">
        <f aca="false">INT((B122-1)/12)+1</f>
        <v>10</v>
      </c>
      <c r="D122" s="30" t="n">
        <f aca="false">EDATE(Übersicht!$F$8,B122-1)</f>
        <v>49706</v>
      </c>
      <c r="E122" s="31" t="n">
        <f aca="false">J121</f>
        <v>182060.277964845</v>
      </c>
      <c r="F122" s="31" t="n">
        <f aca="false">IF(E122&lt;=0,0,MIN(Übersicht!$C$7*(Übersicht!$C$8+Übersicht!$C$9)/12, E122+E122*Übersicht!$C$8/12))</f>
        <v>1587.5</v>
      </c>
      <c r="G122" s="31" t="n">
        <f aca="false">IF(E122&lt;=0,0,E122*Übersicht!$C$8/12)</f>
        <v>584.110058470544</v>
      </c>
      <c r="H122" s="31" t="n">
        <f aca="false">IF(F122&lt;=0,0,F122-G122)</f>
        <v>1003.38994152946</v>
      </c>
      <c r="I122" s="31" t="n">
        <f aca="false">IF(AND(MOD(B122,12)=0, C122&gt;=Übersicht!$F$10, E122-H122&gt;0),MIN(Übersicht!$F$9, E122-H122),0)</f>
        <v>0</v>
      </c>
      <c r="J122" s="31" t="n">
        <f aca="false">MAX(0, E122-H122-I122)</f>
        <v>181056.888023316</v>
      </c>
      <c r="K122" s="31" t="n">
        <f aca="false">K121+G122</f>
        <v>93969.3880233153</v>
      </c>
      <c r="L122" s="32" t="n">
        <f aca="false">L121+H122+I122</f>
        <v>118943.111976685</v>
      </c>
    </row>
    <row r="123" customFormat="false" ht="15" hidden="false" customHeight="false" outlineLevel="0" collapsed="false">
      <c r="B123" s="38" t="n">
        <v>120</v>
      </c>
      <c r="C123" s="39" t="n">
        <f aca="false">INT((B123-1)/12)+1</f>
        <v>10</v>
      </c>
      <c r="D123" s="40" t="n">
        <f aca="false">EDATE(Übersicht!$F$8,B123-1)</f>
        <v>49735</v>
      </c>
      <c r="E123" s="41" t="n">
        <f aca="false">J122</f>
        <v>181056.888023316</v>
      </c>
      <c r="F123" s="41" t="n">
        <f aca="false">IF(E123&lt;=0,0,MIN(Übersicht!$C$7*(Übersicht!$C$8+Übersicht!$C$9)/12, E123+E123*Übersicht!$C$8/12))</f>
        <v>1587.5</v>
      </c>
      <c r="G123" s="41" t="n">
        <f aca="false">IF(E123&lt;=0,0,E123*Übersicht!$C$8/12)</f>
        <v>580.890849074804</v>
      </c>
      <c r="H123" s="41" t="n">
        <f aca="false">IF(F123&lt;=0,0,F123-G123)</f>
        <v>1006.6091509252</v>
      </c>
      <c r="I123" s="42" t="n">
        <f aca="false">IF(AND(MOD(B123,12)=0, C123&gt;=Übersicht!$F$10, E123-H123&gt;0),MIN(Übersicht!$F$9, E123-H123),0)</f>
        <v>3000</v>
      </c>
      <c r="J123" s="41" t="n">
        <f aca="false">MAX(0, E123-H123-I123)</f>
        <v>177050.27887239</v>
      </c>
      <c r="K123" s="41" t="n">
        <f aca="false">K122+G123</f>
        <v>94550.2788723901</v>
      </c>
      <c r="L123" s="43" t="n">
        <f aca="false">L122+H123+I123</f>
        <v>122949.72112761</v>
      </c>
    </row>
    <row r="124" customFormat="false" ht="15" hidden="false" customHeight="false" outlineLevel="0" collapsed="false">
      <c r="B124" s="28" t="n">
        <v>121</v>
      </c>
      <c r="C124" s="29" t="n">
        <f aca="false">INT((B124-1)/12)+1</f>
        <v>11</v>
      </c>
      <c r="D124" s="30" t="n">
        <f aca="false">EDATE(Übersicht!$F$8,B124-1)</f>
        <v>49766</v>
      </c>
      <c r="E124" s="31" t="n">
        <f aca="false">J123</f>
        <v>177050.27887239</v>
      </c>
      <c r="F124" s="31" t="n">
        <f aca="false">IF(E124&lt;=0,0,MIN(Übersicht!$C$7*(Übersicht!$C$8+Übersicht!$C$9)/12, E124+E124*Übersicht!$C$8/12))</f>
        <v>1587.5</v>
      </c>
      <c r="G124" s="31" t="n">
        <f aca="false">IF(E124&lt;=0,0,E124*Übersicht!$C$8/12)</f>
        <v>568.036311382252</v>
      </c>
      <c r="H124" s="31" t="n">
        <f aca="false">IF(F124&lt;=0,0,F124-G124)</f>
        <v>1019.46368861775</v>
      </c>
      <c r="I124" s="31" t="n">
        <f aca="false">IF(AND(MOD(B124,12)=0, C124&gt;=Übersicht!$F$10, E124-H124&gt;0),MIN(Übersicht!$F$9, E124-H124),0)</f>
        <v>0</v>
      </c>
      <c r="J124" s="31" t="n">
        <f aca="false">MAX(0, E124-H124-I124)</f>
        <v>176030.815183773</v>
      </c>
      <c r="K124" s="31" t="n">
        <f aca="false">K123+G124</f>
        <v>95118.3151837723</v>
      </c>
      <c r="L124" s="32" t="n">
        <f aca="false">L123+H124+I124</f>
        <v>123969.184816228</v>
      </c>
    </row>
    <row r="125" customFormat="false" ht="15" hidden="false" customHeight="false" outlineLevel="0" collapsed="false">
      <c r="B125" s="33" t="n">
        <v>122</v>
      </c>
      <c r="C125" s="34" t="n">
        <f aca="false">INT((B125-1)/12)+1</f>
        <v>11</v>
      </c>
      <c r="D125" s="35" t="n">
        <f aca="false">EDATE(Übersicht!$F$8,B125-1)</f>
        <v>49796</v>
      </c>
      <c r="E125" s="36" t="n">
        <f aca="false">J124</f>
        <v>176030.815183773</v>
      </c>
      <c r="F125" s="36" t="n">
        <f aca="false">IF(E125&lt;=0,0,MIN(Übersicht!$C$7*(Übersicht!$C$8+Übersicht!$C$9)/12, E125+E125*Übersicht!$C$8/12))</f>
        <v>1587.5</v>
      </c>
      <c r="G125" s="36" t="n">
        <f aca="false">IF(E125&lt;=0,0,E125*Übersicht!$C$8/12)</f>
        <v>564.765532047937</v>
      </c>
      <c r="H125" s="36" t="n">
        <f aca="false">IF(F125&lt;=0,0,F125-G125)</f>
        <v>1022.73446795206</v>
      </c>
      <c r="I125" s="36" t="n">
        <f aca="false">IF(AND(MOD(B125,12)=0, C125&gt;=Übersicht!$F$10, E125-H125&gt;0),MIN(Übersicht!$F$9, E125-H125),0)</f>
        <v>0</v>
      </c>
      <c r="J125" s="36" t="n">
        <f aca="false">MAX(0, E125-H125-I125)</f>
        <v>175008.08071582</v>
      </c>
      <c r="K125" s="36" t="n">
        <f aca="false">K124+G125</f>
        <v>95683.0807158203</v>
      </c>
      <c r="L125" s="37" t="n">
        <f aca="false">L124+H125+I125</f>
        <v>124991.91928418</v>
      </c>
    </row>
    <row r="126" customFormat="false" ht="15" hidden="false" customHeight="false" outlineLevel="0" collapsed="false">
      <c r="B126" s="28" t="n">
        <v>123</v>
      </c>
      <c r="C126" s="29" t="n">
        <f aca="false">INT((B126-1)/12)+1</f>
        <v>11</v>
      </c>
      <c r="D126" s="30" t="n">
        <f aca="false">EDATE(Übersicht!$F$8,B126-1)</f>
        <v>49827</v>
      </c>
      <c r="E126" s="31" t="n">
        <f aca="false">J125</f>
        <v>175008.08071582</v>
      </c>
      <c r="F126" s="31" t="n">
        <f aca="false">IF(E126&lt;=0,0,MIN(Übersicht!$C$7*(Übersicht!$C$8+Übersicht!$C$9)/12, E126+E126*Übersicht!$C$8/12))</f>
        <v>1587.5</v>
      </c>
      <c r="G126" s="31" t="n">
        <f aca="false">IF(E126&lt;=0,0,E126*Übersicht!$C$8/12)</f>
        <v>561.484258963257</v>
      </c>
      <c r="H126" s="31" t="n">
        <f aca="false">IF(F126&lt;=0,0,F126-G126)</f>
        <v>1026.01574103674</v>
      </c>
      <c r="I126" s="31" t="n">
        <f aca="false">IF(AND(MOD(B126,12)=0, C126&gt;=Übersicht!$F$10, E126-H126&gt;0),MIN(Übersicht!$F$9, E126-H126),0)</f>
        <v>0</v>
      </c>
      <c r="J126" s="31" t="n">
        <f aca="false">MAX(0, E126-H126-I126)</f>
        <v>173982.064974784</v>
      </c>
      <c r="K126" s="31" t="n">
        <f aca="false">K125+G126</f>
        <v>96244.5649747835</v>
      </c>
      <c r="L126" s="32" t="n">
        <f aca="false">L125+H126+I126</f>
        <v>126017.935025216</v>
      </c>
    </row>
    <row r="127" customFormat="false" ht="15" hidden="false" customHeight="false" outlineLevel="0" collapsed="false">
      <c r="B127" s="33" t="n">
        <v>124</v>
      </c>
      <c r="C127" s="34" t="n">
        <f aca="false">INT((B127-1)/12)+1</f>
        <v>11</v>
      </c>
      <c r="D127" s="35" t="n">
        <f aca="false">EDATE(Übersicht!$F$8,B127-1)</f>
        <v>49857</v>
      </c>
      <c r="E127" s="36" t="n">
        <f aca="false">J126</f>
        <v>173982.064974784</v>
      </c>
      <c r="F127" s="36" t="n">
        <f aca="false">IF(E127&lt;=0,0,MIN(Übersicht!$C$7*(Übersicht!$C$8+Übersicht!$C$9)/12, E127+E127*Übersicht!$C$8/12))</f>
        <v>1587.5</v>
      </c>
      <c r="G127" s="36" t="n">
        <f aca="false">IF(E127&lt;=0,0,E127*Übersicht!$C$8/12)</f>
        <v>558.192458460764</v>
      </c>
      <c r="H127" s="36" t="n">
        <f aca="false">IF(F127&lt;=0,0,F127-G127)</f>
        <v>1029.30754153924</v>
      </c>
      <c r="I127" s="36" t="n">
        <f aca="false">IF(AND(MOD(B127,12)=0, C127&gt;=Übersicht!$F$10, E127-H127&gt;0),MIN(Übersicht!$F$9, E127-H127),0)</f>
        <v>0</v>
      </c>
      <c r="J127" s="36" t="n">
        <f aca="false">MAX(0, E127-H127-I127)</f>
        <v>172952.757433245</v>
      </c>
      <c r="K127" s="36" t="n">
        <f aca="false">K126+G127</f>
        <v>96802.7574332443</v>
      </c>
      <c r="L127" s="37" t="n">
        <f aca="false">L126+H127+I127</f>
        <v>127047.242566756</v>
      </c>
    </row>
    <row r="128" customFormat="false" ht="15" hidden="false" customHeight="false" outlineLevel="0" collapsed="false">
      <c r="B128" s="28" t="n">
        <v>125</v>
      </c>
      <c r="C128" s="29" t="n">
        <f aca="false">INT((B128-1)/12)+1</f>
        <v>11</v>
      </c>
      <c r="D128" s="30" t="n">
        <f aca="false">EDATE(Übersicht!$F$8,B128-1)</f>
        <v>49888</v>
      </c>
      <c r="E128" s="31" t="n">
        <f aca="false">J127</f>
        <v>172952.757433245</v>
      </c>
      <c r="F128" s="31" t="n">
        <f aca="false">IF(E128&lt;=0,0,MIN(Übersicht!$C$7*(Übersicht!$C$8+Übersicht!$C$9)/12, E128+E128*Übersicht!$C$8/12))</f>
        <v>1587.5</v>
      </c>
      <c r="G128" s="31" t="n">
        <f aca="false">IF(E128&lt;=0,0,E128*Übersicht!$C$8/12)</f>
        <v>554.890096764993</v>
      </c>
      <c r="H128" s="31" t="n">
        <f aca="false">IF(F128&lt;=0,0,F128-G128)</f>
        <v>1032.60990323501</v>
      </c>
      <c r="I128" s="31" t="n">
        <f aca="false">IF(AND(MOD(B128,12)=0, C128&gt;=Übersicht!$F$10, E128-H128&gt;0),MIN(Übersicht!$F$9, E128-H128),0)</f>
        <v>0</v>
      </c>
      <c r="J128" s="31" t="n">
        <f aca="false">MAX(0, E128-H128-I128)</f>
        <v>171920.14753001</v>
      </c>
      <c r="K128" s="31" t="n">
        <f aca="false">K127+G128</f>
        <v>97357.6475300093</v>
      </c>
      <c r="L128" s="32" t="n">
        <f aca="false">L127+H128+I128</f>
        <v>128079.852469991</v>
      </c>
    </row>
    <row r="129" customFormat="false" ht="15" hidden="false" customHeight="false" outlineLevel="0" collapsed="false">
      <c r="B129" s="33" t="n">
        <v>126</v>
      </c>
      <c r="C129" s="34" t="n">
        <f aca="false">INT((B129-1)/12)+1</f>
        <v>11</v>
      </c>
      <c r="D129" s="35" t="n">
        <f aca="false">EDATE(Übersicht!$F$8,B129-1)</f>
        <v>49919</v>
      </c>
      <c r="E129" s="36" t="n">
        <f aca="false">J128</f>
        <v>171920.14753001</v>
      </c>
      <c r="F129" s="36" t="n">
        <f aca="false">IF(E129&lt;=0,0,MIN(Übersicht!$C$7*(Übersicht!$C$8+Übersicht!$C$9)/12, E129+E129*Übersicht!$C$8/12))</f>
        <v>1587.5</v>
      </c>
      <c r="G129" s="36" t="n">
        <f aca="false">IF(E129&lt;=0,0,E129*Übersicht!$C$8/12)</f>
        <v>551.577139992114</v>
      </c>
      <c r="H129" s="36" t="n">
        <f aca="false">IF(F129&lt;=0,0,F129-G129)</f>
        <v>1035.92286000789</v>
      </c>
      <c r="I129" s="36" t="n">
        <f aca="false">IF(AND(MOD(B129,12)=0, C129&gt;=Übersicht!$F$10, E129-H129&gt;0),MIN(Übersicht!$F$9, E129-H129),0)</f>
        <v>0</v>
      </c>
      <c r="J129" s="36" t="n">
        <f aca="false">MAX(0, E129-H129-I129)</f>
        <v>170884.224670002</v>
      </c>
      <c r="K129" s="36" t="n">
        <f aca="false">K128+G129</f>
        <v>97909.2246700014</v>
      </c>
      <c r="L129" s="37" t="n">
        <f aca="false">L128+H129+I129</f>
        <v>129115.775329999</v>
      </c>
    </row>
    <row r="130" customFormat="false" ht="15" hidden="false" customHeight="false" outlineLevel="0" collapsed="false">
      <c r="B130" s="28" t="n">
        <v>127</v>
      </c>
      <c r="C130" s="29" t="n">
        <f aca="false">INT((B130-1)/12)+1</f>
        <v>11</v>
      </c>
      <c r="D130" s="30" t="n">
        <f aca="false">EDATE(Übersicht!$F$8,B130-1)</f>
        <v>49949</v>
      </c>
      <c r="E130" s="31" t="n">
        <f aca="false">J129</f>
        <v>170884.224670002</v>
      </c>
      <c r="F130" s="31" t="n">
        <f aca="false">IF(E130&lt;=0,0,MIN(Übersicht!$C$7*(Übersicht!$C$8+Übersicht!$C$9)/12, E130+E130*Übersicht!$C$8/12))</f>
        <v>1587.5</v>
      </c>
      <c r="G130" s="31" t="n">
        <f aca="false">IF(E130&lt;=0,0,E130*Übersicht!$C$8/12)</f>
        <v>548.253554149589</v>
      </c>
      <c r="H130" s="31" t="n">
        <f aca="false">IF(F130&lt;=0,0,F130-G130)</f>
        <v>1039.24644585041</v>
      </c>
      <c r="I130" s="31" t="n">
        <f aca="false">IF(AND(MOD(B130,12)=0, C130&gt;=Übersicht!$F$10, E130-H130&gt;0),MIN(Übersicht!$F$9, E130-H130),0)</f>
        <v>0</v>
      </c>
      <c r="J130" s="31" t="n">
        <f aca="false">MAX(0, E130-H130-I130)</f>
        <v>169844.978224151</v>
      </c>
      <c r="K130" s="31" t="n">
        <f aca="false">K129+G130</f>
        <v>98457.478224151</v>
      </c>
      <c r="L130" s="32" t="n">
        <f aca="false">L129+H130+I130</f>
        <v>130155.021775849</v>
      </c>
    </row>
    <row r="131" customFormat="false" ht="15" hidden="false" customHeight="false" outlineLevel="0" collapsed="false">
      <c r="B131" s="33" t="n">
        <v>128</v>
      </c>
      <c r="C131" s="34" t="n">
        <f aca="false">INT((B131-1)/12)+1</f>
        <v>11</v>
      </c>
      <c r="D131" s="35" t="n">
        <f aca="false">EDATE(Übersicht!$F$8,B131-1)</f>
        <v>49980</v>
      </c>
      <c r="E131" s="36" t="n">
        <f aca="false">J130</f>
        <v>169844.978224151</v>
      </c>
      <c r="F131" s="36" t="n">
        <f aca="false">IF(E131&lt;=0,0,MIN(Übersicht!$C$7*(Übersicht!$C$8+Übersicht!$C$9)/12, E131+E131*Übersicht!$C$8/12))</f>
        <v>1587.5</v>
      </c>
      <c r="G131" s="36" t="n">
        <f aca="false">IF(E131&lt;=0,0,E131*Übersicht!$C$8/12)</f>
        <v>544.919305135819</v>
      </c>
      <c r="H131" s="36" t="n">
        <f aca="false">IF(F131&lt;=0,0,F131-G131)</f>
        <v>1042.58069486418</v>
      </c>
      <c r="I131" s="36" t="n">
        <f aca="false">IF(AND(MOD(B131,12)=0, C131&gt;=Übersicht!$F$10, E131-H131&gt;0),MIN(Übersicht!$F$9, E131-H131),0)</f>
        <v>0</v>
      </c>
      <c r="J131" s="36" t="n">
        <f aca="false">MAX(0, E131-H131-I131)</f>
        <v>168802.397529287</v>
      </c>
      <c r="K131" s="36" t="n">
        <f aca="false">K130+G131</f>
        <v>99002.3975292868</v>
      </c>
      <c r="L131" s="37" t="n">
        <f aca="false">L130+H131+I131</f>
        <v>131197.602470713</v>
      </c>
    </row>
    <row r="132" customFormat="false" ht="15" hidden="false" customHeight="false" outlineLevel="0" collapsed="false">
      <c r="B132" s="28" t="n">
        <v>129</v>
      </c>
      <c r="C132" s="29" t="n">
        <f aca="false">INT((B132-1)/12)+1</f>
        <v>11</v>
      </c>
      <c r="D132" s="30" t="n">
        <f aca="false">EDATE(Übersicht!$F$8,B132-1)</f>
        <v>50010</v>
      </c>
      <c r="E132" s="31" t="n">
        <f aca="false">J131</f>
        <v>168802.397529287</v>
      </c>
      <c r="F132" s="31" t="n">
        <f aca="false">IF(E132&lt;=0,0,MIN(Übersicht!$C$7*(Übersicht!$C$8+Übersicht!$C$9)/12, E132+E132*Übersicht!$C$8/12))</f>
        <v>1587.5</v>
      </c>
      <c r="G132" s="31" t="n">
        <f aca="false">IF(E132&lt;=0,0,E132*Übersicht!$C$8/12)</f>
        <v>541.574358739796</v>
      </c>
      <c r="H132" s="31" t="n">
        <f aca="false">IF(F132&lt;=0,0,F132-G132)</f>
        <v>1045.9256412602</v>
      </c>
      <c r="I132" s="31" t="n">
        <f aca="false">IF(AND(MOD(B132,12)=0, C132&gt;=Übersicht!$F$10, E132-H132&gt;0),MIN(Übersicht!$F$9, E132-H132),0)</f>
        <v>0</v>
      </c>
      <c r="J132" s="31" t="n">
        <f aca="false">MAX(0, E132-H132-I132)</f>
        <v>167756.471888027</v>
      </c>
      <c r="K132" s="31" t="n">
        <f aca="false">K131+G132</f>
        <v>99543.9718880266</v>
      </c>
      <c r="L132" s="32" t="n">
        <f aca="false">L131+H132+I132</f>
        <v>132243.528111973</v>
      </c>
    </row>
    <row r="133" customFormat="false" ht="15" hidden="false" customHeight="false" outlineLevel="0" collapsed="false">
      <c r="B133" s="33" t="n">
        <v>130</v>
      </c>
      <c r="C133" s="34" t="n">
        <f aca="false">INT((B133-1)/12)+1</f>
        <v>11</v>
      </c>
      <c r="D133" s="35" t="n">
        <f aca="false">EDATE(Übersicht!$F$8,B133-1)</f>
        <v>50041</v>
      </c>
      <c r="E133" s="36" t="n">
        <f aca="false">J132</f>
        <v>167756.471888027</v>
      </c>
      <c r="F133" s="36" t="n">
        <f aca="false">IF(E133&lt;=0,0,MIN(Übersicht!$C$7*(Übersicht!$C$8+Übersicht!$C$9)/12, E133+E133*Übersicht!$C$8/12))</f>
        <v>1587.5</v>
      </c>
      <c r="G133" s="36" t="n">
        <f aca="false">IF(E133&lt;=0,0,E133*Übersicht!$C$8/12)</f>
        <v>538.218680640753</v>
      </c>
      <c r="H133" s="36" t="n">
        <f aca="false">IF(F133&lt;=0,0,F133-G133)</f>
        <v>1049.28131935925</v>
      </c>
      <c r="I133" s="36" t="n">
        <f aca="false">IF(AND(MOD(B133,12)=0, C133&gt;=Übersicht!$F$10, E133-H133&gt;0),MIN(Übersicht!$F$9, E133-H133),0)</f>
        <v>0</v>
      </c>
      <c r="J133" s="36" t="n">
        <f aca="false">MAX(0, E133-H133-I133)</f>
        <v>166707.190568668</v>
      </c>
      <c r="K133" s="36" t="n">
        <f aca="false">K132+G133</f>
        <v>100082.190568667</v>
      </c>
      <c r="L133" s="37" t="n">
        <f aca="false">L132+H133+I133</f>
        <v>133292.809431333</v>
      </c>
    </row>
    <row r="134" customFormat="false" ht="15" hidden="false" customHeight="false" outlineLevel="0" collapsed="false">
      <c r="B134" s="28" t="n">
        <v>131</v>
      </c>
      <c r="C134" s="29" t="n">
        <f aca="false">INT((B134-1)/12)+1</f>
        <v>11</v>
      </c>
      <c r="D134" s="30" t="n">
        <f aca="false">EDATE(Übersicht!$F$8,B134-1)</f>
        <v>50072</v>
      </c>
      <c r="E134" s="31" t="n">
        <f aca="false">J133</f>
        <v>166707.190568668</v>
      </c>
      <c r="F134" s="31" t="n">
        <f aca="false">IF(E134&lt;=0,0,MIN(Übersicht!$C$7*(Übersicht!$C$8+Übersicht!$C$9)/12, E134+E134*Übersicht!$C$8/12))</f>
        <v>1587.5</v>
      </c>
      <c r="G134" s="31" t="n">
        <f aca="false">IF(E134&lt;=0,0,E134*Übersicht!$C$8/12)</f>
        <v>534.852236407808</v>
      </c>
      <c r="H134" s="31" t="n">
        <f aca="false">IF(F134&lt;=0,0,F134-G134)</f>
        <v>1052.64776359219</v>
      </c>
      <c r="I134" s="31" t="n">
        <f aca="false">IF(AND(MOD(B134,12)=0, C134&gt;=Übersicht!$F$10, E134-H134&gt;0),MIN(Übersicht!$F$9, E134-H134),0)</f>
        <v>0</v>
      </c>
      <c r="J134" s="31" t="n">
        <f aca="false">MAX(0, E134-H134-I134)</f>
        <v>165654.542805075</v>
      </c>
      <c r="K134" s="31" t="n">
        <f aca="false">K133+G134</f>
        <v>100617.042805075</v>
      </c>
      <c r="L134" s="32" t="n">
        <f aca="false">L133+H134+I134</f>
        <v>134345.457194925</v>
      </c>
    </row>
    <row r="135" customFormat="false" ht="15" hidden="false" customHeight="false" outlineLevel="0" collapsed="false">
      <c r="B135" s="38" t="n">
        <v>132</v>
      </c>
      <c r="C135" s="39" t="n">
        <f aca="false">INT((B135-1)/12)+1</f>
        <v>11</v>
      </c>
      <c r="D135" s="40" t="n">
        <f aca="false">EDATE(Übersicht!$F$8,B135-1)</f>
        <v>50100</v>
      </c>
      <c r="E135" s="41" t="n">
        <f aca="false">J134</f>
        <v>165654.542805075</v>
      </c>
      <c r="F135" s="41" t="n">
        <f aca="false">IF(E135&lt;=0,0,MIN(Übersicht!$C$7*(Übersicht!$C$8+Übersicht!$C$9)/12, E135+E135*Übersicht!$C$8/12))</f>
        <v>1587.5</v>
      </c>
      <c r="G135" s="41" t="n">
        <f aca="false">IF(E135&lt;=0,0,E135*Übersicht!$C$8/12)</f>
        <v>531.474991499617</v>
      </c>
      <c r="H135" s="41" t="n">
        <f aca="false">IF(F135&lt;=0,0,F135-G135)</f>
        <v>1056.02500850038</v>
      </c>
      <c r="I135" s="42" t="n">
        <f aca="false">IF(AND(MOD(B135,12)=0, C135&gt;=Übersicht!$F$10, E135-H135&gt;0),MIN(Übersicht!$F$9, E135-H135),0)</f>
        <v>3000</v>
      </c>
      <c r="J135" s="41" t="n">
        <f aca="false">MAX(0, E135-H135-I135)</f>
        <v>161598.517796575</v>
      </c>
      <c r="K135" s="41" t="n">
        <f aca="false">K134+G135</f>
        <v>101148.517796575</v>
      </c>
      <c r="L135" s="43" t="n">
        <f aca="false">L134+H135+I135</f>
        <v>138401.482203425</v>
      </c>
    </row>
    <row r="136" customFormat="false" ht="15" hidden="false" customHeight="false" outlineLevel="0" collapsed="false">
      <c r="B136" s="28" t="n">
        <v>133</v>
      </c>
      <c r="C136" s="29" t="n">
        <f aca="false">INT((B136-1)/12)+1</f>
        <v>12</v>
      </c>
      <c r="D136" s="30" t="n">
        <f aca="false">EDATE(Übersicht!$F$8,B136-1)</f>
        <v>50131</v>
      </c>
      <c r="E136" s="31" t="n">
        <f aca="false">J135</f>
        <v>161598.517796575</v>
      </c>
      <c r="F136" s="31" t="n">
        <f aca="false">IF(E136&lt;=0,0,MIN(Übersicht!$C$7*(Übersicht!$C$8+Übersicht!$C$9)/12, E136+E136*Übersicht!$C$8/12))</f>
        <v>1587.5</v>
      </c>
      <c r="G136" s="31" t="n">
        <f aca="false">IF(E136&lt;=0,0,E136*Übersicht!$C$8/12)</f>
        <v>518.461911264012</v>
      </c>
      <c r="H136" s="31" t="n">
        <f aca="false">IF(F136&lt;=0,0,F136-G136)</f>
        <v>1069.03808873599</v>
      </c>
      <c r="I136" s="31" t="n">
        <f aca="false">IF(AND(MOD(B136,12)=0, C136&gt;=Übersicht!$F$10, E136-H136&gt;0),MIN(Übersicht!$F$9, E136-H136),0)</f>
        <v>0</v>
      </c>
      <c r="J136" s="31" t="n">
        <f aca="false">MAX(0, E136-H136-I136)</f>
        <v>160529.479707839</v>
      </c>
      <c r="K136" s="31" t="n">
        <f aca="false">K135+G136</f>
        <v>101666.979707839</v>
      </c>
      <c r="L136" s="32" t="n">
        <f aca="false">L135+H136+I136</f>
        <v>139470.520292161</v>
      </c>
    </row>
    <row r="137" customFormat="false" ht="15" hidden="false" customHeight="false" outlineLevel="0" collapsed="false">
      <c r="B137" s="33" t="n">
        <v>134</v>
      </c>
      <c r="C137" s="34" t="n">
        <f aca="false">INT((B137-1)/12)+1</f>
        <v>12</v>
      </c>
      <c r="D137" s="35" t="n">
        <f aca="false">EDATE(Übersicht!$F$8,B137-1)</f>
        <v>50161</v>
      </c>
      <c r="E137" s="36" t="n">
        <f aca="false">J136</f>
        <v>160529.479707839</v>
      </c>
      <c r="F137" s="36" t="n">
        <f aca="false">IF(E137&lt;=0,0,MIN(Übersicht!$C$7*(Übersicht!$C$8+Übersicht!$C$9)/12, E137+E137*Übersicht!$C$8/12))</f>
        <v>1587.5</v>
      </c>
      <c r="G137" s="36" t="n">
        <f aca="false">IF(E137&lt;=0,0,E137*Übersicht!$C$8/12)</f>
        <v>515.032080729317</v>
      </c>
      <c r="H137" s="36" t="n">
        <f aca="false">IF(F137&lt;=0,0,F137-G137)</f>
        <v>1072.46791927068</v>
      </c>
      <c r="I137" s="36" t="n">
        <f aca="false">IF(AND(MOD(B137,12)=0, C137&gt;=Übersicht!$F$10, E137-H137&gt;0),MIN(Übersicht!$F$9, E137-H137),0)</f>
        <v>0</v>
      </c>
      <c r="J137" s="36" t="n">
        <f aca="false">MAX(0, E137-H137-I137)</f>
        <v>159457.011788568</v>
      </c>
      <c r="K137" s="36" t="n">
        <f aca="false">K136+G137</f>
        <v>102182.011788568</v>
      </c>
      <c r="L137" s="37" t="n">
        <f aca="false">L136+H137+I137</f>
        <v>140542.988211432</v>
      </c>
    </row>
    <row r="138" customFormat="false" ht="15" hidden="false" customHeight="false" outlineLevel="0" collapsed="false">
      <c r="B138" s="28" t="n">
        <v>135</v>
      </c>
      <c r="C138" s="29" t="n">
        <f aca="false">INT((B138-1)/12)+1</f>
        <v>12</v>
      </c>
      <c r="D138" s="30" t="n">
        <f aca="false">EDATE(Übersicht!$F$8,B138-1)</f>
        <v>50192</v>
      </c>
      <c r="E138" s="31" t="n">
        <f aca="false">J137</f>
        <v>159457.011788568</v>
      </c>
      <c r="F138" s="31" t="n">
        <f aca="false">IF(E138&lt;=0,0,MIN(Übersicht!$C$7*(Übersicht!$C$8+Übersicht!$C$9)/12, E138+E138*Übersicht!$C$8/12))</f>
        <v>1587.5</v>
      </c>
      <c r="G138" s="31" t="n">
        <f aca="false">IF(E138&lt;=0,0,E138*Übersicht!$C$8/12)</f>
        <v>511.59124615499</v>
      </c>
      <c r="H138" s="31" t="n">
        <f aca="false">IF(F138&lt;=0,0,F138-G138)</f>
        <v>1075.90875384501</v>
      </c>
      <c r="I138" s="31" t="n">
        <f aca="false">IF(AND(MOD(B138,12)=0, C138&gt;=Übersicht!$F$10, E138-H138&gt;0),MIN(Übersicht!$F$9, E138-H138),0)</f>
        <v>0</v>
      </c>
      <c r="J138" s="31" t="n">
        <f aca="false">MAX(0, E138-H138-I138)</f>
        <v>158381.103034723</v>
      </c>
      <c r="K138" s="31" t="n">
        <f aca="false">K137+G138</f>
        <v>102693.603034723</v>
      </c>
      <c r="L138" s="32" t="n">
        <f aca="false">L137+H138+I138</f>
        <v>141618.896965277</v>
      </c>
    </row>
    <row r="139" customFormat="false" ht="15" hidden="false" customHeight="false" outlineLevel="0" collapsed="false">
      <c r="B139" s="33" t="n">
        <v>136</v>
      </c>
      <c r="C139" s="34" t="n">
        <f aca="false">INT((B139-1)/12)+1</f>
        <v>12</v>
      </c>
      <c r="D139" s="35" t="n">
        <f aca="false">EDATE(Übersicht!$F$8,B139-1)</f>
        <v>50222</v>
      </c>
      <c r="E139" s="36" t="n">
        <f aca="false">J138</f>
        <v>158381.103034723</v>
      </c>
      <c r="F139" s="36" t="n">
        <f aca="false">IF(E139&lt;=0,0,MIN(Übersicht!$C$7*(Übersicht!$C$8+Übersicht!$C$9)/12, E139+E139*Übersicht!$C$8/12))</f>
        <v>1587.5</v>
      </c>
      <c r="G139" s="36" t="n">
        <f aca="false">IF(E139&lt;=0,0,E139*Übersicht!$C$8/12)</f>
        <v>508.139372236404</v>
      </c>
      <c r="H139" s="36" t="n">
        <f aca="false">IF(F139&lt;=0,0,F139-G139)</f>
        <v>1079.3606277636</v>
      </c>
      <c r="I139" s="36" t="n">
        <f aca="false">IF(AND(MOD(B139,12)=0, C139&gt;=Übersicht!$F$10, E139-H139&gt;0),MIN(Übersicht!$F$9, E139-H139),0)</f>
        <v>0</v>
      </c>
      <c r="J139" s="36" t="n">
        <f aca="false">MAX(0, E139-H139-I139)</f>
        <v>157301.74240696</v>
      </c>
      <c r="K139" s="36" t="n">
        <f aca="false">K138+G139</f>
        <v>103201.74240696</v>
      </c>
      <c r="L139" s="37" t="n">
        <f aca="false">L138+H139+I139</f>
        <v>142698.25759304</v>
      </c>
    </row>
    <row r="140" customFormat="false" ht="15" hidden="false" customHeight="false" outlineLevel="0" collapsed="false">
      <c r="B140" s="28" t="n">
        <v>137</v>
      </c>
      <c r="C140" s="29" t="n">
        <f aca="false">INT((B140-1)/12)+1</f>
        <v>12</v>
      </c>
      <c r="D140" s="30" t="n">
        <f aca="false">EDATE(Übersicht!$F$8,B140-1)</f>
        <v>50253</v>
      </c>
      <c r="E140" s="31" t="n">
        <f aca="false">J139</f>
        <v>157301.74240696</v>
      </c>
      <c r="F140" s="31" t="n">
        <f aca="false">IF(E140&lt;=0,0,MIN(Übersicht!$C$7*(Übersicht!$C$8+Übersicht!$C$9)/12, E140+E140*Übersicht!$C$8/12))</f>
        <v>1587.5</v>
      </c>
      <c r="G140" s="31" t="n">
        <f aca="false">IF(E140&lt;=0,0,E140*Übersicht!$C$8/12)</f>
        <v>504.676423555663</v>
      </c>
      <c r="H140" s="31" t="n">
        <f aca="false">IF(F140&lt;=0,0,F140-G140)</f>
        <v>1082.82357644434</v>
      </c>
      <c r="I140" s="31" t="n">
        <f aca="false">IF(AND(MOD(B140,12)=0, C140&gt;=Übersicht!$F$10, E140-H140&gt;0),MIN(Übersicht!$F$9, E140-H140),0)</f>
        <v>0</v>
      </c>
      <c r="J140" s="31" t="n">
        <f aca="false">MAX(0, E140-H140-I140)</f>
        <v>156218.918830515</v>
      </c>
      <c r="K140" s="31" t="n">
        <f aca="false">K139+G140</f>
        <v>103706.418830515</v>
      </c>
      <c r="L140" s="32" t="n">
        <f aca="false">L139+H140+I140</f>
        <v>143781.081169485</v>
      </c>
    </row>
    <row r="141" customFormat="false" ht="15" hidden="false" customHeight="false" outlineLevel="0" collapsed="false">
      <c r="B141" s="33" t="n">
        <v>138</v>
      </c>
      <c r="C141" s="34" t="n">
        <f aca="false">INT((B141-1)/12)+1</f>
        <v>12</v>
      </c>
      <c r="D141" s="35" t="n">
        <f aca="false">EDATE(Übersicht!$F$8,B141-1)</f>
        <v>50284</v>
      </c>
      <c r="E141" s="36" t="n">
        <f aca="false">J140</f>
        <v>156218.918830515</v>
      </c>
      <c r="F141" s="36" t="n">
        <f aca="false">IF(E141&lt;=0,0,MIN(Übersicht!$C$7*(Übersicht!$C$8+Übersicht!$C$9)/12, E141+E141*Übersicht!$C$8/12))</f>
        <v>1587.5</v>
      </c>
      <c r="G141" s="36" t="n">
        <f aca="false">IF(E141&lt;=0,0,E141*Übersicht!$C$8/12)</f>
        <v>501.202364581237</v>
      </c>
      <c r="H141" s="36" t="n">
        <f aca="false">IF(F141&lt;=0,0,F141-G141)</f>
        <v>1086.29763541876</v>
      </c>
      <c r="I141" s="36" t="n">
        <f aca="false">IF(AND(MOD(B141,12)=0, C141&gt;=Übersicht!$F$10, E141-H141&gt;0),MIN(Übersicht!$F$9, E141-H141),0)</f>
        <v>0</v>
      </c>
      <c r="J141" s="36" t="n">
        <f aca="false">MAX(0, E141-H141-I141)</f>
        <v>155132.621195097</v>
      </c>
      <c r="K141" s="36" t="n">
        <f aca="false">K140+G141</f>
        <v>104207.621195096</v>
      </c>
      <c r="L141" s="37" t="n">
        <f aca="false">L140+H141+I141</f>
        <v>144867.378804904</v>
      </c>
    </row>
    <row r="142" customFormat="false" ht="15" hidden="false" customHeight="false" outlineLevel="0" collapsed="false">
      <c r="B142" s="28" t="n">
        <v>139</v>
      </c>
      <c r="C142" s="29" t="n">
        <f aca="false">INT((B142-1)/12)+1</f>
        <v>12</v>
      </c>
      <c r="D142" s="30" t="n">
        <f aca="false">EDATE(Übersicht!$F$8,B142-1)</f>
        <v>50314</v>
      </c>
      <c r="E142" s="31" t="n">
        <f aca="false">J141</f>
        <v>155132.621195097</v>
      </c>
      <c r="F142" s="31" t="n">
        <f aca="false">IF(E142&lt;=0,0,MIN(Übersicht!$C$7*(Übersicht!$C$8+Übersicht!$C$9)/12, E142+E142*Übersicht!$C$8/12))</f>
        <v>1587.5</v>
      </c>
      <c r="G142" s="31" t="n">
        <f aca="false">IF(E142&lt;=0,0,E142*Übersicht!$C$8/12)</f>
        <v>497.717159667602</v>
      </c>
      <c r="H142" s="31" t="n">
        <f aca="false">IF(F142&lt;=0,0,F142-G142)</f>
        <v>1089.7828403324</v>
      </c>
      <c r="I142" s="31" t="n">
        <f aca="false">IF(AND(MOD(B142,12)=0, C142&gt;=Übersicht!$F$10, E142-H142&gt;0),MIN(Übersicht!$F$9, E142-H142),0)</f>
        <v>0</v>
      </c>
      <c r="J142" s="31" t="n">
        <f aca="false">MAX(0, E142-H142-I142)</f>
        <v>154042.838354764</v>
      </c>
      <c r="K142" s="31" t="n">
        <f aca="false">K141+G142</f>
        <v>104705.338354764</v>
      </c>
      <c r="L142" s="32" t="n">
        <f aca="false">L141+H142+I142</f>
        <v>145957.161645236</v>
      </c>
    </row>
    <row r="143" customFormat="false" ht="15" hidden="false" customHeight="false" outlineLevel="0" collapsed="false">
      <c r="B143" s="33" t="n">
        <v>140</v>
      </c>
      <c r="C143" s="34" t="n">
        <f aca="false">INT((B143-1)/12)+1</f>
        <v>12</v>
      </c>
      <c r="D143" s="35" t="n">
        <f aca="false">EDATE(Übersicht!$F$8,B143-1)</f>
        <v>50345</v>
      </c>
      <c r="E143" s="36" t="n">
        <f aca="false">J142</f>
        <v>154042.838354764</v>
      </c>
      <c r="F143" s="36" t="n">
        <f aca="false">IF(E143&lt;=0,0,MIN(Übersicht!$C$7*(Übersicht!$C$8+Übersicht!$C$9)/12, E143+E143*Übersicht!$C$8/12))</f>
        <v>1587.5</v>
      </c>
      <c r="G143" s="36" t="n">
        <f aca="false">IF(E143&lt;=0,0,E143*Übersicht!$C$8/12)</f>
        <v>494.220773054869</v>
      </c>
      <c r="H143" s="36" t="n">
        <f aca="false">IF(F143&lt;=0,0,F143-G143)</f>
        <v>1093.27922694513</v>
      </c>
      <c r="I143" s="36" t="n">
        <f aca="false">IF(AND(MOD(B143,12)=0, C143&gt;=Übersicht!$F$10, E143-H143&gt;0),MIN(Übersicht!$F$9, E143-H143),0)</f>
        <v>0</v>
      </c>
      <c r="J143" s="36" t="n">
        <f aca="false">MAX(0, E143-H143-I143)</f>
        <v>152949.559127819</v>
      </c>
      <c r="K143" s="36" t="n">
        <f aca="false">K142+G143</f>
        <v>105199.559127819</v>
      </c>
      <c r="L143" s="37" t="n">
        <f aca="false">L142+H143+I143</f>
        <v>147050.440872181</v>
      </c>
    </row>
    <row r="144" customFormat="false" ht="15" hidden="false" customHeight="false" outlineLevel="0" collapsed="false">
      <c r="B144" s="28" t="n">
        <v>141</v>
      </c>
      <c r="C144" s="29" t="n">
        <f aca="false">INT((B144-1)/12)+1</f>
        <v>12</v>
      </c>
      <c r="D144" s="30" t="n">
        <f aca="false">EDATE(Übersicht!$F$8,B144-1)</f>
        <v>50375</v>
      </c>
      <c r="E144" s="31" t="n">
        <f aca="false">J143</f>
        <v>152949.559127819</v>
      </c>
      <c r="F144" s="31" t="n">
        <f aca="false">IF(E144&lt;=0,0,MIN(Übersicht!$C$7*(Übersicht!$C$8+Übersicht!$C$9)/12, E144+E144*Übersicht!$C$8/12))</f>
        <v>1587.5</v>
      </c>
      <c r="G144" s="31" t="n">
        <f aca="false">IF(E144&lt;=0,0,E144*Übersicht!$C$8/12)</f>
        <v>490.71316886842</v>
      </c>
      <c r="H144" s="31" t="n">
        <f aca="false">IF(F144&lt;=0,0,F144-G144)</f>
        <v>1096.78683113158</v>
      </c>
      <c r="I144" s="31" t="n">
        <f aca="false">IF(AND(MOD(B144,12)=0, C144&gt;=Übersicht!$F$10, E144-H144&gt;0),MIN(Übersicht!$F$9, E144-H144),0)</f>
        <v>0</v>
      </c>
      <c r="J144" s="31" t="n">
        <f aca="false">MAX(0, E144-H144-I144)</f>
        <v>151852.772296688</v>
      </c>
      <c r="K144" s="31" t="n">
        <f aca="false">K143+G144</f>
        <v>105690.272296687</v>
      </c>
      <c r="L144" s="32" t="n">
        <f aca="false">L143+H144+I144</f>
        <v>148147.227703313</v>
      </c>
    </row>
    <row r="145" customFormat="false" ht="15" hidden="false" customHeight="false" outlineLevel="0" collapsed="false">
      <c r="B145" s="33" t="n">
        <v>142</v>
      </c>
      <c r="C145" s="34" t="n">
        <f aca="false">INT((B145-1)/12)+1</f>
        <v>12</v>
      </c>
      <c r="D145" s="35" t="n">
        <f aca="false">EDATE(Übersicht!$F$8,B145-1)</f>
        <v>50406</v>
      </c>
      <c r="E145" s="36" t="n">
        <f aca="false">J144</f>
        <v>151852.772296688</v>
      </c>
      <c r="F145" s="36" t="n">
        <f aca="false">IF(E145&lt;=0,0,MIN(Übersicht!$C$7*(Übersicht!$C$8+Übersicht!$C$9)/12, E145+E145*Übersicht!$C$8/12))</f>
        <v>1587.5</v>
      </c>
      <c r="G145" s="36" t="n">
        <f aca="false">IF(E145&lt;=0,0,E145*Übersicht!$C$8/12)</f>
        <v>487.194311118539</v>
      </c>
      <c r="H145" s="36" t="n">
        <f aca="false">IF(F145&lt;=0,0,F145-G145)</f>
        <v>1100.30568888146</v>
      </c>
      <c r="I145" s="36" t="n">
        <f aca="false">IF(AND(MOD(B145,12)=0, C145&gt;=Übersicht!$F$10, E145-H145&gt;0),MIN(Übersicht!$F$9, E145-H145),0)</f>
        <v>0</v>
      </c>
      <c r="J145" s="36" t="n">
        <f aca="false">MAX(0, E145-H145-I145)</f>
        <v>150752.466607806</v>
      </c>
      <c r="K145" s="36" t="n">
        <f aca="false">K144+G145</f>
        <v>106177.466607806</v>
      </c>
      <c r="L145" s="37" t="n">
        <f aca="false">L144+H145+I145</f>
        <v>149247.533392194</v>
      </c>
    </row>
    <row r="146" customFormat="false" ht="15" hidden="false" customHeight="false" outlineLevel="0" collapsed="false">
      <c r="B146" s="28" t="n">
        <v>143</v>
      </c>
      <c r="C146" s="29" t="n">
        <f aca="false">INT((B146-1)/12)+1</f>
        <v>12</v>
      </c>
      <c r="D146" s="30" t="n">
        <f aca="false">EDATE(Übersicht!$F$8,B146-1)</f>
        <v>50437</v>
      </c>
      <c r="E146" s="31" t="n">
        <f aca="false">J145</f>
        <v>150752.466607806</v>
      </c>
      <c r="F146" s="31" t="n">
        <f aca="false">IF(E146&lt;=0,0,MIN(Übersicht!$C$7*(Übersicht!$C$8+Übersicht!$C$9)/12, E146+E146*Übersicht!$C$8/12))</f>
        <v>1587.5</v>
      </c>
      <c r="G146" s="31" t="n">
        <f aca="false">IF(E146&lt;=0,0,E146*Übersicht!$C$8/12)</f>
        <v>483.664163700045</v>
      </c>
      <c r="H146" s="31" t="n">
        <f aca="false">IF(F146&lt;=0,0,F146-G146)</f>
        <v>1103.83583629996</v>
      </c>
      <c r="I146" s="31" t="n">
        <f aca="false">IF(AND(MOD(B146,12)=0, C146&gt;=Übersicht!$F$10, E146-H146&gt;0),MIN(Übersicht!$F$9, E146-H146),0)</f>
        <v>0</v>
      </c>
      <c r="J146" s="31" t="n">
        <f aca="false">MAX(0, E146-H146-I146)</f>
        <v>149648.630771506</v>
      </c>
      <c r="K146" s="31" t="n">
        <f aca="false">K145+G146</f>
        <v>106661.130771506</v>
      </c>
      <c r="L146" s="32" t="n">
        <f aca="false">L145+H146+I146</f>
        <v>150351.369228494</v>
      </c>
    </row>
    <row r="147" customFormat="false" ht="15" hidden="false" customHeight="false" outlineLevel="0" collapsed="false">
      <c r="B147" s="38" t="n">
        <v>144</v>
      </c>
      <c r="C147" s="39" t="n">
        <f aca="false">INT((B147-1)/12)+1</f>
        <v>12</v>
      </c>
      <c r="D147" s="40" t="n">
        <f aca="false">EDATE(Übersicht!$F$8,B147-1)</f>
        <v>50465</v>
      </c>
      <c r="E147" s="41" t="n">
        <f aca="false">J146</f>
        <v>149648.630771506</v>
      </c>
      <c r="F147" s="41" t="n">
        <f aca="false">IF(E147&lt;=0,0,MIN(Übersicht!$C$7*(Übersicht!$C$8+Übersicht!$C$9)/12, E147+E147*Übersicht!$C$8/12))</f>
        <v>1587.5</v>
      </c>
      <c r="G147" s="41" t="n">
        <f aca="false">IF(E147&lt;=0,0,E147*Übersicht!$C$8/12)</f>
        <v>480.122690391916</v>
      </c>
      <c r="H147" s="41" t="n">
        <f aca="false">IF(F147&lt;=0,0,F147-G147)</f>
        <v>1107.37730960808</v>
      </c>
      <c r="I147" s="42" t="n">
        <f aca="false">IF(AND(MOD(B147,12)=0, C147&gt;=Übersicht!$F$10, E147-H147&gt;0),MIN(Übersicht!$F$9, E147-H147),0)</f>
        <v>3000</v>
      </c>
      <c r="J147" s="41" t="n">
        <f aca="false">MAX(0, E147-H147-I147)</f>
        <v>145541.253461898</v>
      </c>
      <c r="K147" s="41" t="n">
        <f aca="false">K146+G147</f>
        <v>107141.253461898</v>
      </c>
      <c r="L147" s="43" t="n">
        <f aca="false">L146+H147+I147</f>
        <v>154458.746538102</v>
      </c>
    </row>
    <row r="148" customFormat="false" ht="15" hidden="false" customHeight="false" outlineLevel="0" collapsed="false">
      <c r="B148" s="28" t="n">
        <v>145</v>
      </c>
      <c r="C148" s="29" t="n">
        <f aca="false">INT((B148-1)/12)+1</f>
        <v>13</v>
      </c>
      <c r="D148" s="30" t="n">
        <f aca="false">EDATE(Übersicht!$F$8,B148-1)</f>
        <v>50496</v>
      </c>
      <c r="E148" s="31" t="n">
        <f aca="false">J147</f>
        <v>145541.253461898</v>
      </c>
      <c r="F148" s="31" t="n">
        <f aca="false">IF(E148&lt;=0,0,MIN(Übersicht!$C$7*(Übersicht!$C$8+Übersicht!$C$9)/12, E148+E148*Übersicht!$C$8/12))</f>
        <v>1587.5</v>
      </c>
      <c r="G148" s="31" t="n">
        <f aca="false">IF(E148&lt;=0,0,E148*Übersicht!$C$8/12)</f>
        <v>466.944854856923</v>
      </c>
      <c r="H148" s="31" t="n">
        <f aca="false">IF(F148&lt;=0,0,F148-G148)</f>
        <v>1120.55514514308</v>
      </c>
      <c r="I148" s="31" t="n">
        <f aca="false">IF(AND(MOD(B148,12)=0, C148&gt;=Übersicht!$F$10, E148-H148&gt;0),MIN(Übersicht!$F$9, E148-H148),0)</f>
        <v>0</v>
      </c>
      <c r="J148" s="31" t="n">
        <f aca="false">MAX(0, E148-H148-I148)</f>
        <v>144420.698316755</v>
      </c>
      <c r="K148" s="31" t="n">
        <f aca="false">K147+G148</f>
        <v>107608.198316755</v>
      </c>
      <c r="L148" s="32" t="n">
        <f aca="false">L147+H148+I148</f>
        <v>155579.301683245</v>
      </c>
    </row>
    <row r="149" customFormat="false" ht="15" hidden="false" customHeight="false" outlineLevel="0" collapsed="false">
      <c r="B149" s="33" t="n">
        <v>146</v>
      </c>
      <c r="C149" s="34" t="n">
        <f aca="false">INT((B149-1)/12)+1</f>
        <v>13</v>
      </c>
      <c r="D149" s="35" t="n">
        <f aca="false">EDATE(Übersicht!$F$8,B149-1)</f>
        <v>50526</v>
      </c>
      <c r="E149" s="36" t="n">
        <f aca="false">J148</f>
        <v>144420.698316755</v>
      </c>
      <c r="F149" s="36" t="n">
        <f aca="false">IF(E149&lt;=0,0,MIN(Übersicht!$C$7*(Übersicht!$C$8+Übersicht!$C$9)/12, E149+E149*Übersicht!$C$8/12))</f>
        <v>1587.5</v>
      </c>
      <c r="G149" s="36" t="n">
        <f aca="false">IF(E149&lt;=0,0,E149*Übersicht!$C$8/12)</f>
        <v>463.349740432922</v>
      </c>
      <c r="H149" s="36" t="n">
        <f aca="false">IF(F149&lt;=0,0,F149-G149)</f>
        <v>1124.15025956708</v>
      </c>
      <c r="I149" s="36" t="n">
        <f aca="false">IF(AND(MOD(B149,12)=0, C149&gt;=Übersicht!$F$10, E149-H149&gt;0),MIN(Übersicht!$F$9, E149-H149),0)</f>
        <v>0</v>
      </c>
      <c r="J149" s="36" t="n">
        <f aca="false">MAX(0, E149-H149-I149)</f>
        <v>143296.548057188</v>
      </c>
      <c r="K149" s="36" t="n">
        <f aca="false">K148+G149</f>
        <v>108071.548057188</v>
      </c>
      <c r="L149" s="37" t="n">
        <f aca="false">L148+H149+I149</f>
        <v>156703.451942812</v>
      </c>
    </row>
    <row r="150" customFormat="false" ht="15" hidden="false" customHeight="false" outlineLevel="0" collapsed="false">
      <c r="B150" s="28" t="n">
        <v>147</v>
      </c>
      <c r="C150" s="29" t="n">
        <f aca="false">INT((B150-1)/12)+1</f>
        <v>13</v>
      </c>
      <c r="D150" s="30" t="n">
        <f aca="false">EDATE(Übersicht!$F$8,B150-1)</f>
        <v>50557</v>
      </c>
      <c r="E150" s="31" t="n">
        <f aca="false">J149</f>
        <v>143296.548057188</v>
      </c>
      <c r="F150" s="31" t="n">
        <f aca="false">IF(E150&lt;=0,0,MIN(Übersicht!$C$7*(Übersicht!$C$8+Übersicht!$C$9)/12, E150+E150*Übersicht!$C$8/12))</f>
        <v>1587.5</v>
      </c>
      <c r="G150" s="31" t="n">
        <f aca="false">IF(E150&lt;=0,0,E150*Übersicht!$C$8/12)</f>
        <v>459.743091683478</v>
      </c>
      <c r="H150" s="31" t="n">
        <f aca="false">IF(F150&lt;=0,0,F150-G150)</f>
        <v>1127.75690831652</v>
      </c>
      <c r="I150" s="31" t="n">
        <f aca="false">IF(AND(MOD(B150,12)=0, C150&gt;=Übersicht!$F$10, E150-H150&gt;0),MIN(Übersicht!$F$9, E150-H150),0)</f>
        <v>0</v>
      </c>
      <c r="J150" s="31" t="n">
        <f aca="false">MAX(0, E150-H150-I150)</f>
        <v>142168.791148871</v>
      </c>
      <c r="K150" s="31" t="n">
        <f aca="false">K149+G150</f>
        <v>108531.291148871</v>
      </c>
      <c r="L150" s="32" t="n">
        <f aca="false">L149+H150+I150</f>
        <v>157831.208851129</v>
      </c>
    </row>
    <row r="151" customFormat="false" ht="15" hidden="false" customHeight="false" outlineLevel="0" collapsed="false">
      <c r="B151" s="33" t="n">
        <v>148</v>
      </c>
      <c r="C151" s="34" t="n">
        <f aca="false">INT((B151-1)/12)+1</f>
        <v>13</v>
      </c>
      <c r="D151" s="35" t="n">
        <f aca="false">EDATE(Übersicht!$F$8,B151-1)</f>
        <v>50587</v>
      </c>
      <c r="E151" s="36" t="n">
        <f aca="false">J150</f>
        <v>142168.791148871</v>
      </c>
      <c r="F151" s="36" t="n">
        <f aca="false">IF(E151&lt;=0,0,MIN(Übersicht!$C$7*(Übersicht!$C$8+Übersicht!$C$9)/12, E151+E151*Übersicht!$C$8/12))</f>
        <v>1587.5</v>
      </c>
      <c r="G151" s="36" t="n">
        <f aca="false">IF(E151&lt;=0,0,E151*Übersicht!$C$8/12)</f>
        <v>456.124871602629</v>
      </c>
      <c r="H151" s="36" t="n">
        <f aca="false">IF(F151&lt;=0,0,F151-G151)</f>
        <v>1131.37512839737</v>
      </c>
      <c r="I151" s="36" t="n">
        <f aca="false">IF(AND(MOD(B151,12)=0, C151&gt;=Übersicht!$F$10, E151-H151&gt;0),MIN(Übersicht!$F$9, E151-H151),0)</f>
        <v>0</v>
      </c>
      <c r="J151" s="36" t="n">
        <f aca="false">MAX(0, E151-H151-I151)</f>
        <v>141037.416020474</v>
      </c>
      <c r="K151" s="36" t="n">
        <f aca="false">K150+G151</f>
        <v>108987.416020474</v>
      </c>
      <c r="L151" s="37" t="n">
        <f aca="false">L150+H151+I151</f>
        <v>158962.583979526</v>
      </c>
    </row>
    <row r="152" customFormat="false" ht="15" hidden="false" customHeight="false" outlineLevel="0" collapsed="false">
      <c r="B152" s="28" t="n">
        <v>149</v>
      </c>
      <c r="C152" s="29" t="n">
        <f aca="false">INT((B152-1)/12)+1</f>
        <v>13</v>
      </c>
      <c r="D152" s="30" t="n">
        <f aca="false">EDATE(Übersicht!$F$8,B152-1)</f>
        <v>50618</v>
      </c>
      <c r="E152" s="31" t="n">
        <f aca="false">J151</f>
        <v>141037.416020474</v>
      </c>
      <c r="F152" s="31" t="n">
        <f aca="false">IF(E152&lt;=0,0,MIN(Übersicht!$C$7*(Übersicht!$C$8+Übersicht!$C$9)/12, E152+E152*Übersicht!$C$8/12))</f>
        <v>1587.5</v>
      </c>
      <c r="G152" s="31" t="n">
        <f aca="false">IF(E152&lt;=0,0,E152*Übersicht!$C$8/12)</f>
        <v>452.495043065687</v>
      </c>
      <c r="H152" s="31" t="n">
        <f aca="false">IF(F152&lt;=0,0,F152-G152)</f>
        <v>1135.00495693431</v>
      </c>
      <c r="I152" s="31" t="n">
        <f aca="false">IF(AND(MOD(B152,12)=0, C152&gt;=Übersicht!$F$10, E152-H152&gt;0),MIN(Übersicht!$F$9, E152-H152),0)</f>
        <v>0</v>
      </c>
      <c r="J152" s="31" t="n">
        <f aca="false">MAX(0, E152-H152-I152)</f>
        <v>139902.41106354</v>
      </c>
      <c r="K152" s="31" t="n">
        <f aca="false">K151+G152</f>
        <v>109439.911063539</v>
      </c>
      <c r="L152" s="32" t="n">
        <f aca="false">L151+H152+I152</f>
        <v>160097.588936461</v>
      </c>
    </row>
    <row r="153" customFormat="false" ht="15" hidden="false" customHeight="false" outlineLevel="0" collapsed="false">
      <c r="B153" s="33" t="n">
        <v>150</v>
      </c>
      <c r="C153" s="34" t="n">
        <f aca="false">INT((B153-1)/12)+1</f>
        <v>13</v>
      </c>
      <c r="D153" s="35" t="n">
        <f aca="false">EDATE(Übersicht!$F$8,B153-1)</f>
        <v>50649</v>
      </c>
      <c r="E153" s="36" t="n">
        <f aca="false">J152</f>
        <v>139902.41106354</v>
      </c>
      <c r="F153" s="36" t="n">
        <f aca="false">IF(E153&lt;=0,0,MIN(Übersicht!$C$7*(Übersicht!$C$8+Übersicht!$C$9)/12, E153+E153*Übersicht!$C$8/12))</f>
        <v>1587.5</v>
      </c>
      <c r="G153" s="36" t="n">
        <f aca="false">IF(E153&lt;=0,0,E153*Übersicht!$C$8/12)</f>
        <v>448.853568828857</v>
      </c>
      <c r="H153" s="36" t="n">
        <f aca="false">IF(F153&lt;=0,0,F153-G153)</f>
        <v>1138.64643117114</v>
      </c>
      <c r="I153" s="36" t="n">
        <f aca="false">IF(AND(MOD(B153,12)=0, C153&gt;=Übersicht!$F$10, E153-H153&gt;0),MIN(Übersicht!$F$9, E153-H153),0)</f>
        <v>0</v>
      </c>
      <c r="J153" s="36" t="n">
        <f aca="false">MAX(0, E153-H153-I153)</f>
        <v>138763.764632369</v>
      </c>
      <c r="K153" s="36" t="n">
        <f aca="false">K152+G153</f>
        <v>109888.764632368</v>
      </c>
      <c r="L153" s="37" t="n">
        <f aca="false">L152+H153+I153</f>
        <v>161236.235367632</v>
      </c>
    </row>
    <row r="154" customFormat="false" ht="15" hidden="false" customHeight="false" outlineLevel="0" collapsed="false">
      <c r="B154" s="28" t="n">
        <v>151</v>
      </c>
      <c r="C154" s="29" t="n">
        <f aca="false">INT((B154-1)/12)+1</f>
        <v>13</v>
      </c>
      <c r="D154" s="30" t="n">
        <f aca="false">EDATE(Übersicht!$F$8,B154-1)</f>
        <v>50679</v>
      </c>
      <c r="E154" s="31" t="n">
        <f aca="false">J153</f>
        <v>138763.764632369</v>
      </c>
      <c r="F154" s="31" t="n">
        <f aca="false">IF(E154&lt;=0,0,MIN(Übersicht!$C$7*(Übersicht!$C$8+Übersicht!$C$9)/12, E154+E154*Übersicht!$C$8/12))</f>
        <v>1587.5</v>
      </c>
      <c r="G154" s="31" t="n">
        <f aca="false">IF(E154&lt;=0,0,E154*Übersicht!$C$8/12)</f>
        <v>445.200411528849</v>
      </c>
      <c r="H154" s="31" t="n">
        <f aca="false">IF(F154&lt;=0,0,F154-G154)</f>
        <v>1142.29958847115</v>
      </c>
      <c r="I154" s="31" t="n">
        <f aca="false">IF(AND(MOD(B154,12)=0, C154&gt;=Übersicht!$F$10, E154-H154&gt;0),MIN(Übersicht!$F$9, E154-H154),0)</f>
        <v>0</v>
      </c>
      <c r="J154" s="31" t="n">
        <f aca="false">MAX(0, E154-H154-I154)</f>
        <v>137621.465043897</v>
      </c>
      <c r="K154" s="31" t="n">
        <f aca="false">K153+G154</f>
        <v>110333.965043897</v>
      </c>
      <c r="L154" s="32" t="n">
        <f aca="false">L153+H154+I154</f>
        <v>162378.534956103</v>
      </c>
    </row>
    <row r="155" customFormat="false" ht="15" hidden="false" customHeight="false" outlineLevel="0" collapsed="false">
      <c r="B155" s="33" t="n">
        <v>152</v>
      </c>
      <c r="C155" s="34" t="n">
        <f aca="false">INT((B155-1)/12)+1</f>
        <v>13</v>
      </c>
      <c r="D155" s="35" t="n">
        <f aca="false">EDATE(Übersicht!$F$8,B155-1)</f>
        <v>50710</v>
      </c>
      <c r="E155" s="36" t="n">
        <f aca="false">J154</f>
        <v>137621.465043897</v>
      </c>
      <c r="F155" s="36" t="n">
        <f aca="false">IF(E155&lt;=0,0,MIN(Übersicht!$C$7*(Übersicht!$C$8+Übersicht!$C$9)/12, E155+E155*Übersicht!$C$8/12))</f>
        <v>1587.5</v>
      </c>
      <c r="G155" s="36" t="n">
        <f aca="false">IF(E155&lt;=0,0,E155*Übersicht!$C$8/12)</f>
        <v>441.535533682504</v>
      </c>
      <c r="H155" s="36" t="n">
        <f aca="false">IF(F155&lt;=0,0,F155-G155)</f>
        <v>1145.9644663175</v>
      </c>
      <c r="I155" s="36" t="n">
        <f aca="false">IF(AND(MOD(B155,12)=0, C155&gt;=Übersicht!$F$10, E155-H155&gt;0),MIN(Übersicht!$F$9, E155-H155),0)</f>
        <v>0</v>
      </c>
      <c r="J155" s="36" t="n">
        <f aca="false">MAX(0, E155-H155-I155)</f>
        <v>136475.50057758</v>
      </c>
      <c r="K155" s="36" t="n">
        <f aca="false">K154+G155</f>
        <v>110775.50057758</v>
      </c>
      <c r="L155" s="37" t="n">
        <f aca="false">L154+H155+I155</f>
        <v>163524.49942242</v>
      </c>
    </row>
    <row r="156" customFormat="false" ht="15" hidden="false" customHeight="false" outlineLevel="0" collapsed="false">
      <c r="B156" s="28" t="n">
        <v>153</v>
      </c>
      <c r="C156" s="29" t="n">
        <f aca="false">INT((B156-1)/12)+1</f>
        <v>13</v>
      </c>
      <c r="D156" s="30" t="n">
        <f aca="false">EDATE(Übersicht!$F$8,B156-1)</f>
        <v>50740</v>
      </c>
      <c r="E156" s="31" t="n">
        <f aca="false">J155</f>
        <v>136475.50057758</v>
      </c>
      <c r="F156" s="31" t="n">
        <f aca="false">IF(E156&lt;=0,0,MIN(Übersicht!$C$7*(Übersicht!$C$8+Übersicht!$C$9)/12, E156+E156*Übersicht!$C$8/12))</f>
        <v>1587.5</v>
      </c>
      <c r="G156" s="31" t="n">
        <f aca="false">IF(E156&lt;=0,0,E156*Übersicht!$C$8/12)</f>
        <v>437.858897686402</v>
      </c>
      <c r="H156" s="31" t="n">
        <f aca="false">IF(F156&lt;=0,0,F156-G156)</f>
        <v>1149.6411023136</v>
      </c>
      <c r="I156" s="31" t="n">
        <f aca="false">IF(AND(MOD(B156,12)=0, C156&gt;=Übersicht!$F$10, E156-H156&gt;0),MIN(Übersicht!$F$9, E156-H156),0)</f>
        <v>0</v>
      </c>
      <c r="J156" s="31" t="n">
        <f aca="false">MAX(0, E156-H156-I156)</f>
        <v>135325.859475266</v>
      </c>
      <c r="K156" s="31" t="n">
        <f aca="false">K155+G156</f>
        <v>111213.359475266</v>
      </c>
      <c r="L156" s="32" t="n">
        <f aca="false">L155+H156+I156</f>
        <v>164674.140524734</v>
      </c>
    </row>
    <row r="157" customFormat="false" ht="15" hidden="false" customHeight="false" outlineLevel="0" collapsed="false">
      <c r="B157" s="33" t="n">
        <v>154</v>
      </c>
      <c r="C157" s="34" t="n">
        <f aca="false">INT((B157-1)/12)+1</f>
        <v>13</v>
      </c>
      <c r="D157" s="35" t="n">
        <f aca="false">EDATE(Übersicht!$F$8,B157-1)</f>
        <v>50771</v>
      </c>
      <c r="E157" s="36" t="n">
        <f aca="false">J156</f>
        <v>135325.859475266</v>
      </c>
      <c r="F157" s="36" t="n">
        <f aca="false">IF(E157&lt;=0,0,MIN(Übersicht!$C$7*(Übersicht!$C$8+Übersicht!$C$9)/12, E157+E157*Übersicht!$C$8/12))</f>
        <v>1587.5</v>
      </c>
      <c r="G157" s="36" t="n">
        <f aca="false">IF(E157&lt;=0,0,E157*Übersicht!$C$8/12)</f>
        <v>434.170465816479</v>
      </c>
      <c r="H157" s="36" t="n">
        <f aca="false">IF(F157&lt;=0,0,F157-G157)</f>
        <v>1153.32953418352</v>
      </c>
      <c r="I157" s="36" t="n">
        <f aca="false">IF(AND(MOD(B157,12)=0, C157&gt;=Übersicht!$F$10, E157-H157&gt;0),MIN(Übersicht!$F$9, E157-H157),0)</f>
        <v>0</v>
      </c>
      <c r="J157" s="36" t="n">
        <f aca="false">MAX(0, E157-H157-I157)</f>
        <v>134172.529941083</v>
      </c>
      <c r="K157" s="36" t="n">
        <f aca="false">K156+G157</f>
        <v>111647.529941083</v>
      </c>
      <c r="L157" s="37" t="n">
        <f aca="false">L156+H157+I157</f>
        <v>165827.470058917</v>
      </c>
    </row>
    <row r="158" customFormat="false" ht="15" hidden="false" customHeight="false" outlineLevel="0" collapsed="false">
      <c r="B158" s="28" t="n">
        <v>155</v>
      </c>
      <c r="C158" s="29" t="n">
        <f aca="false">INT((B158-1)/12)+1</f>
        <v>13</v>
      </c>
      <c r="D158" s="30" t="n">
        <f aca="false">EDATE(Übersicht!$F$8,B158-1)</f>
        <v>50802</v>
      </c>
      <c r="E158" s="31" t="n">
        <f aca="false">J157</f>
        <v>134172.529941083</v>
      </c>
      <c r="F158" s="31" t="n">
        <f aca="false">IF(E158&lt;=0,0,MIN(Übersicht!$C$7*(Übersicht!$C$8+Übersicht!$C$9)/12, E158+E158*Übersicht!$C$8/12))</f>
        <v>1587.5</v>
      </c>
      <c r="G158" s="31" t="n">
        <f aca="false">IF(E158&lt;=0,0,E158*Übersicht!$C$8/12)</f>
        <v>430.470200227641</v>
      </c>
      <c r="H158" s="31" t="n">
        <f aca="false">IF(F158&lt;=0,0,F158-G158)</f>
        <v>1157.02979977236</v>
      </c>
      <c r="I158" s="31" t="n">
        <f aca="false">IF(AND(MOD(B158,12)=0, C158&gt;=Übersicht!$F$10, E158-H158&gt;0),MIN(Übersicht!$F$9, E158-H158),0)</f>
        <v>0</v>
      </c>
      <c r="J158" s="31" t="n">
        <f aca="false">MAX(0, E158-H158-I158)</f>
        <v>133015.50014131</v>
      </c>
      <c r="K158" s="31" t="n">
        <f aca="false">K157+G158</f>
        <v>112078.00014131</v>
      </c>
      <c r="L158" s="32" t="n">
        <f aca="false">L157+H158+I158</f>
        <v>166984.49985869</v>
      </c>
    </row>
    <row r="159" customFormat="false" ht="15" hidden="false" customHeight="false" outlineLevel="0" collapsed="false">
      <c r="B159" s="38" t="n">
        <v>156</v>
      </c>
      <c r="C159" s="39" t="n">
        <f aca="false">INT((B159-1)/12)+1</f>
        <v>13</v>
      </c>
      <c r="D159" s="40" t="n">
        <f aca="false">EDATE(Übersicht!$F$8,B159-1)</f>
        <v>50830</v>
      </c>
      <c r="E159" s="41" t="n">
        <f aca="false">J158</f>
        <v>133015.50014131</v>
      </c>
      <c r="F159" s="41" t="n">
        <f aca="false">IF(E159&lt;=0,0,MIN(Übersicht!$C$7*(Übersicht!$C$8+Übersicht!$C$9)/12, E159+E159*Übersicht!$C$8/12))</f>
        <v>1587.5</v>
      </c>
      <c r="G159" s="41" t="n">
        <f aca="false">IF(E159&lt;=0,0,E159*Übersicht!$C$8/12)</f>
        <v>426.758062953371</v>
      </c>
      <c r="H159" s="41" t="n">
        <f aca="false">IF(F159&lt;=0,0,F159-G159)</f>
        <v>1160.74193704663</v>
      </c>
      <c r="I159" s="42" t="n">
        <f aca="false">IF(AND(MOD(B159,12)=0, C159&gt;=Übersicht!$F$10, E159-H159&gt;0),MIN(Übersicht!$F$9, E159-H159),0)</f>
        <v>3000</v>
      </c>
      <c r="J159" s="41" t="n">
        <f aca="false">MAX(0, E159-H159-I159)</f>
        <v>128854.758204264</v>
      </c>
      <c r="K159" s="41" t="n">
        <f aca="false">K158+G159</f>
        <v>112504.758204264</v>
      </c>
      <c r="L159" s="43" t="n">
        <f aca="false">L158+H159+I159</f>
        <v>171145.241795736</v>
      </c>
    </row>
    <row r="160" customFormat="false" ht="15" hidden="false" customHeight="false" outlineLevel="0" collapsed="false">
      <c r="B160" s="28" t="n">
        <v>157</v>
      </c>
      <c r="C160" s="29" t="n">
        <f aca="false">INT((B160-1)/12)+1</f>
        <v>14</v>
      </c>
      <c r="D160" s="30" t="n">
        <f aca="false">EDATE(Übersicht!$F$8,B160-1)</f>
        <v>50861</v>
      </c>
      <c r="E160" s="31" t="n">
        <f aca="false">J159</f>
        <v>128854.758204264</v>
      </c>
      <c r="F160" s="31" t="n">
        <f aca="false">IF(E160&lt;=0,0,MIN(Übersicht!$C$7*(Übersicht!$C$8+Übersicht!$C$9)/12, E160+E160*Übersicht!$C$8/12))</f>
        <v>1587.5</v>
      </c>
      <c r="G160" s="31" t="n">
        <f aca="false">IF(E160&lt;=0,0,E160*Übersicht!$C$8/12)</f>
        <v>413.409015905346</v>
      </c>
      <c r="H160" s="31" t="n">
        <f aca="false">IF(F160&lt;=0,0,F160-G160)</f>
        <v>1174.09098409465</v>
      </c>
      <c r="I160" s="31" t="n">
        <f aca="false">IF(AND(MOD(B160,12)=0, C160&gt;=Übersicht!$F$10, E160-H160&gt;0),MIN(Übersicht!$F$9, E160-H160),0)</f>
        <v>0</v>
      </c>
      <c r="J160" s="31" t="n">
        <f aca="false">MAX(0, E160-H160-I160)</f>
        <v>127680.667220169</v>
      </c>
      <c r="K160" s="31" t="n">
        <f aca="false">K159+G160</f>
        <v>112918.167220169</v>
      </c>
      <c r="L160" s="32" t="n">
        <f aca="false">L159+H160+I160</f>
        <v>172319.332779831</v>
      </c>
    </row>
    <row r="161" customFormat="false" ht="15" hidden="false" customHeight="false" outlineLevel="0" collapsed="false">
      <c r="B161" s="33" t="n">
        <v>158</v>
      </c>
      <c r="C161" s="34" t="n">
        <f aca="false">INT((B161-1)/12)+1</f>
        <v>14</v>
      </c>
      <c r="D161" s="35" t="n">
        <f aca="false">EDATE(Übersicht!$F$8,B161-1)</f>
        <v>50891</v>
      </c>
      <c r="E161" s="36" t="n">
        <f aca="false">J160</f>
        <v>127680.667220169</v>
      </c>
      <c r="F161" s="36" t="n">
        <f aca="false">IF(E161&lt;=0,0,MIN(Übersicht!$C$7*(Übersicht!$C$8+Übersicht!$C$9)/12, E161+E161*Übersicht!$C$8/12))</f>
        <v>1587.5</v>
      </c>
      <c r="G161" s="36" t="n">
        <f aca="false">IF(E161&lt;=0,0,E161*Übersicht!$C$8/12)</f>
        <v>409.642140664709</v>
      </c>
      <c r="H161" s="36" t="n">
        <f aca="false">IF(F161&lt;=0,0,F161-G161)</f>
        <v>1177.85785933529</v>
      </c>
      <c r="I161" s="36" t="n">
        <f aca="false">IF(AND(MOD(B161,12)=0, C161&gt;=Übersicht!$F$10, E161-H161&gt;0),MIN(Übersicht!$F$9, E161-H161),0)</f>
        <v>0</v>
      </c>
      <c r="J161" s="36" t="n">
        <f aca="false">MAX(0, E161-H161-I161)</f>
        <v>126502.809360834</v>
      </c>
      <c r="K161" s="36" t="n">
        <f aca="false">K160+G161</f>
        <v>113327.809360834</v>
      </c>
      <c r="L161" s="37" t="n">
        <f aca="false">L160+H161+I161</f>
        <v>173497.190639166</v>
      </c>
    </row>
    <row r="162" customFormat="false" ht="15" hidden="false" customHeight="false" outlineLevel="0" collapsed="false">
      <c r="B162" s="28" t="n">
        <v>159</v>
      </c>
      <c r="C162" s="29" t="n">
        <f aca="false">INT((B162-1)/12)+1</f>
        <v>14</v>
      </c>
      <c r="D162" s="30" t="n">
        <f aca="false">EDATE(Übersicht!$F$8,B162-1)</f>
        <v>50922</v>
      </c>
      <c r="E162" s="31" t="n">
        <f aca="false">J161</f>
        <v>126502.809360834</v>
      </c>
      <c r="F162" s="31" t="n">
        <f aca="false">IF(E162&lt;=0,0,MIN(Übersicht!$C$7*(Übersicht!$C$8+Übersicht!$C$9)/12, E162+E162*Übersicht!$C$8/12))</f>
        <v>1587.5</v>
      </c>
      <c r="G162" s="31" t="n">
        <f aca="false">IF(E162&lt;=0,0,E162*Übersicht!$C$8/12)</f>
        <v>405.863180032675</v>
      </c>
      <c r="H162" s="31" t="n">
        <f aca="false">IF(F162&lt;=0,0,F162-G162)</f>
        <v>1181.63681996732</v>
      </c>
      <c r="I162" s="31" t="n">
        <f aca="false">IF(AND(MOD(B162,12)=0, C162&gt;=Übersicht!$F$10, E162-H162&gt;0),MIN(Übersicht!$F$9, E162-H162),0)</f>
        <v>0</v>
      </c>
      <c r="J162" s="31" t="n">
        <f aca="false">MAX(0, E162-H162-I162)</f>
        <v>125321.172540867</v>
      </c>
      <c r="K162" s="31" t="n">
        <f aca="false">K161+G162</f>
        <v>113733.672540866</v>
      </c>
      <c r="L162" s="32" t="n">
        <f aca="false">L161+H162+I162</f>
        <v>174678.827459134</v>
      </c>
    </row>
    <row r="163" customFormat="false" ht="15" hidden="false" customHeight="false" outlineLevel="0" collapsed="false">
      <c r="B163" s="33" t="n">
        <v>160</v>
      </c>
      <c r="C163" s="34" t="n">
        <f aca="false">INT((B163-1)/12)+1</f>
        <v>14</v>
      </c>
      <c r="D163" s="35" t="n">
        <f aca="false">EDATE(Übersicht!$F$8,B163-1)</f>
        <v>50952</v>
      </c>
      <c r="E163" s="36" t="n">
        <f aca="false">J162</f>
        <v>125321.172540867</v>
      </c>
      <c r="F163" s="36" t="n">
        <f aca="false">IF(E163&lt;=0,0,MIN(Übersicht!$C$7*(Übersicht!$C$8+Übersicht!$C$9)/12, E163+E163*Übersicht!$C$8/12))</f>
        <v>1587.5</v>
      </c>
      <c r="G163" s="36" t="n">
        <f aca="false">IF(E163&lt;=0,0,E163*Übersicht!$C$8/12)</f>
        <v>402.07209523528</v>
      </c>
      <c r="H163" s="36" t="n">
        <f aca="false">IF(F163&lt;=0,0,F163-G163)</f>
        <v>1185.42790476472</v>
      </c>
      <c r="I163" s="36" t="n">
        <f aca="false">IF(AND(MOD(B163,12)=0, C163&gt;=Übersicht!$F$10, E163-H163&gt;0),MIN(Übersicht!$F$9, E163-H163),0)</f>
        <v>0</v>
      </c>
      <c r="J163" s="36" t="n">
        <f aca="false">MAX(0, E163-H163-I163)</f>
        <v>124135.744636102</v>
      </c>
      <c r="K163" s="36" t="n">
        <f aca="false">K162+G163</f>
        <v>114135.744636102</v>
      </c>
      <c r="L163" s="37" t="n">
        <f aca="false">L162+H163+I163</f>
        <v>175864.255363898</v>
      </c>
    </row>
    <row r="164" customFormat="false" ht="15" hidden="false" customHeight="false" outlineLevel="0" collapsed="false">
      <c r="B164" s="28" t="n">
        <v>161</v>
      </c>
      <c r="C164" s="29" t="n">
        <f aca="false">INT((B164-1)/12)+1</f>
        <v>14</v>
      </c>
      <c r="D164" s="30" t="n">
        <f aca="false">EDATE(Übersicht!$F$8,B164-1)</f>
        <v>50983</v>
      </c>
      <c r="E164" s="31" t="n">
        <f aca="false">J163</f>
        <v>124135.744636102</v>
      </c>
      <c r="F164" s="31" t="n">
        <f aca="false">IF(E164&lt;=0,0,MIN(Übersicht!$C$7*(Übersicht!$C$8+Übersicht!$C$9)/12, E164+E164*Übersicht!$C$8/12))</f>
        <v>1587.5</v>
      </c>
      <c r="G164" s="31" t="n">
        <f aca="false">IF(E164&lt;=0,0,E164*Übersicht!$C$8/12)</f>
        <v>398.26884737416</v>
      </c>
      <c r="H164" s="31" t="n">
        <f aca="false">IF(F164&lt;=0,0,F164-G164)</f>
        <v>1189.23115262584</v>
      </c>
      <c r="I164" s="31" t="n">
        <f aca="false">IF(AND(MOD(B164,12)=0, C164&gt;=Übersicht!$F$10, E164-H164&gt;0),MIN(Übersicht!$F$9, E164-H164),0)</f>
        <v>0</v>
      </c>
      <c r="J164" s="31" t="n">
        <f aca="false">MAX(0, E164-H164-I164)</f>
        <v>122946.513483476</v>
      </c>
      <c r="K164" s="31" t="n">
        <f aca="false">K163+G164</f>
        <v>114534.013483476</v>
      </c>
      <c r="L164" s="32" t="n">
        <f aca="false">L163+H164+I164</f>
        <v>177053.486516524</v>
      </c>
    </row>
    <row r="165" customFormat="false" ht="15" hidden="false" customHeight="false" outlineLevel="0" collapsed="false">
      <c r="B165" s="33" t="n">
        <v>162</v>
      </c>
      <c r="C165" s="34" t="n">
        <f aca="false">INT((B165-1)/12)+1</f>
        <v>14</v>
      </c>
      <c r="D165" s="35" t="n">
        <f aca="false">EDATE(Übersicht!$F$8,B165-1)</f>
        <v>51014</v>
      </c>
      <c r="E165" s="36" t="n">
        <f aca="false">J164</f>
        <v>122946.513483476</v>
      </c>
      <c r="F165" s="36" t="n">
        <f aca="false">IF(E165&lt;=0,0,MIN(Übersicht!$C$7*(Übersicht!$C$8+Übersicht!$C$9)/12, E165+E165*Übersicht!$C$8/12))</f>
        <v>1587.5</v>
      </c>
      <c r="G165" s="36" t="n">
        <f aca="false">IF(E165&lt;=0,0,E165*Übersicht!$C$8/12)</f>
        <v>394.453397426152</v>
      </c>
      <c r="H165" s="36" t="n">
        <f aca="false">IF(F165&lt;=0,0,F165-G165)</f>
        <v>1193.04660257385</v>
      </c>
      <c r="I165" s="36" t="n">
        <f aca="false">IF(AND(MOD(B165,12)=0, C165&gt;=Übersicht!$F$10, E165-H165&gt;0),MIN(Übersicht!$F$9, E165-H165),0)</f>
        <v>0</v>
      </c>
      <c r="J165" s="36" t="n">
        <f aca="false">MAX(0, E165-H165-I165)</f>
        <v>121753.466880902</v>
      </c>
      <c r="K165" s="36" t="n">
        <f aca="false">K164+G165</f>
        <v>114928.466880902</v>
      </c>
      <c r="L165" s="37" t="n">
        <f aca="false">L164+H165+I165</f>
        <v>178246.533119098</v>
      </c>
    </row>
    <row r="166" customFormat="false" ht="15" hidden="false" customHeight="false" outlineLevel="0" collapsed="false">
      <c r="B166" s="28" t="n">
        <v>163</v>
      </c>
      <c r="C166" s="29" t="n">
        <f aca="false">INT((B166-1)/12)+1</f>
        <v>14</v>
      </c>
      <c r="D166" s="30" t="n">
        <f aca="false">EDATE(Übersicht!$F$8,B166-1)</f>
        <v>51044</v>
      </c>
      <c r="E166" s="31" t="n">
        <f aca="false">J165</f>
        <v>121753.466880902</v>
      </c>
      <c r="F166" s="31" t="n">
        <f aca="false">IF(E166&lt;=0,0,MIN(Übersicht!$C$7*(Übersicht!$C$8+Übersicht!$C$9)/12, E166+E166*Übersicht!$C$8/12))</f>
        <v>1587.5</v>
      </c>
      <c r="G166" s="31" t="n">
        <f aca="false">IF(E166&lt;=0,0,E166*Übersicht!$C$8/12)</f>
        <v>390.625706242894</v>
      </c>
      <c r="H166" s="31" t="n">
        <f aca="false">IF(F166&lt;=0,0,F166-G166)</f>
        <v>1196.87429375711</v>
      </c>
      <c r="I166" s="31" t="n">
        <f aca="false">IF(AND(MOD(B166,12)=0, C166&gt;=Übersicht!$F$10, E166-H166&gt;0),MIN(Übersicht!$F$9, E166-H166),0)</f>
        <v>0</v>
      </c>
      <c r="J166" s="31" t="n">
        <f aca="false">MAX(0, E166-H166-I166)</f>
        <v>120556.592587145</v>
      </c>
      <c r="K166" s="31" t="n">
        <f aca="false">K165+G166</f>
        <v>115319.092587145</v>
      </c>
      <c r="L166" s="32" t="n">
        <f aca="false">L165+H166+I166</f>
        <v>179443.407412855</v>
      </c>
    </row>
    <row r="167" customFormat="false" ht="15" hidden="false" customHeight="false" outlineLevel="0" collapsed="false">
      <c r="B167" s="33" t="n">
        <v>164</v>
      </c>
      <c r="C167" s="34" t="n">
        <f aca="false">INT((B167-1)/12)+1</f>
        <v>14</v>
      </c>
      <c r="D167" s="35" t="n">
        <f aca="false">EDATE(Übersicht!$F$8,B167-1)</f>
        <v>51075</v>
      </c>
      <c r="E167" s="36" t="n">
        <f aca="false">J166</f>
        <v>120556.592587145</v>
      </c>
      <c r="F167" s="36" t="n">
        <f aca="false">IF(E167&lt;=0,0,MIN(Übersicht!$C$7*(Übersicht!$C$8+Übersicht!$C$9)/12, E167+E167*Übersicht!$C$8/12))</f>
        <v>1587.5</v>
      </c>
      <c r="G167" s="36" t="n">
        <f aca="false">IF(E167&lt;=0,0,E167*Übersicht!$C$8/12)</f>
        <v>386.785734550424</v>
      </c>
      <c r="H167" s="36" t="n">
        <f aca="false">IF(F167&lt;=0,0,F167-G167)</f>
        <v>1200.71426544958</v>
      </c>
      <c r="I167" s="36" t="n">
        <f aca="false">IF(AND(MOD(B167,12)=0, C167&gt;=Übersicht!$F$10, E167-H167&gt;0),MIN(Übersicht!$F$9, E167-H167),0)</f>
        <v>0</v>
      </c>
      <c r="J167" s="36" t="n">
        <f aca="false">MAX(0, E167-H167-I167)</f>
        <v>119355.878321695</v>
      </c>
      <c r="K167" s="36" t="n">
        <f aca="false">K166+G167</f>
        <v>115705.878321695</v>
      </c>
      <c r="L167" s="37" t="n">
        <f aca="false">L166+H167+I167</f>
        <v>180644.121678305</v>
      </c>
    </row>
    <row r="168" customFormat="false" ht="15" hidden="false" customHeight="false" outlineLevel="0" collapsed="false">
      <c r="B168" s="28" t="n">
        <v>165</v>
      </c>
      <c r="C168" s="29" t="n">
        <f aca="false">INT((B168-1)/12)+1</f>
        <v>14</v>
      </c>
      <c r="D168" s="30" t="n">
        <f aca="false">EDATE(Übersicht!$F$8,B168-1)</f>
        <v>51105</v>
      </c>
      <c r="E168" s="31" t="n">
        <f aca="false">J167</f>
        <v>119355.878321695</v>
      </c>
      <c r="F168" s="31" t="n">
        <f aca="false">IF(E168&lt;=0,0,MIN(Übersicht!$C$7*(Übersicht!$C$8+Übersicht!$C$9)/12, E168+E168*Übersicht!$C$8/12))</f>
        <v>1587.5</v>
      </c>
      <c r="G168" s="31" t="n">
        <f aca="false">IF(E168&lt;=0,0,E168*Übersicht!$C$8/12)</f>
        <v>382.933442948773</v>
      </c>
      <c r="H168" s="31" t="n">
        <f aca="false">IF(F168&lt;=0,0,F168-G168)</f>
        <v>1204.56655705123</v>
      </c>
      <c r="I168" s="31" t="n">
        <f aca="false">IF(AND(MOD(B168,12)=0, C168&gt;=Übersicht!$F$10, E168-H168&gt;0),MIN(Übersicht!$F$9, E168-H168),0)</f>
        <v>0</v>
      </c>
      <c r="J168" s="31" t="n">
        <f aca="false">MAX(0, E168-H168-I168)</f>
        <v>118151.311764644</v>
      </c>
      <c r="K168" s="31" t="n">
        <f aca="false">K167+G168</f>
        <v>116088.811764644</v>
      </c>
      <c r="L168" s="32" t="n">
        <f aca="false">L167+H168+I168</f>
        <v>181848.688235356</v>
      </c>
    </row>
    <row r="169" customFormat="false" ht="15" hidden="false" customHeight="false" outlineLevel="0" collapsed="false">
      <c r="B169" s="33" t="n">
        <v>166</v>
      </c>
      <c r="C169" s="34" t="n">
        <f aca="false">INT((B169-1)/12)+1</f>
        <v>14</v>
      </c>
      <c r="D169" s="35" t="n">
        <f aca="false">EDATE(Übersicht!$F$8,B169-1)</f>
        <v>51136</v>
      </c>
      <c r="E169" s="36" t="n">
        <f aca="false">J168</f>
        <v>118151.311764644</v>
      </c>
      <c r="F169" s="36" t="n">
        <f aca="false">IF(E169&lt;=0,0,MIN(Übersicht!$C$7*(Übersicht!$C$8+Übersicht!$C$9)/12, E169+E169*Übersicht!$C$8/12))</f>
        <v>1587.5</v>
      </c>
      <c r="G169" s="36" t="n">
        <f aca="false">IF(E169&lt;=0,0,E169*Übersicht!$C$8/12)</f>
        <v>379.068791911567</v>
      </c>
      <c r="H169" s="36" t="n">
        <f aca="false">IF(F169&lt;=0,0,F169-G169)</f>
        <v>1208.43120808843</v>
      </c>
      <c r="I169" s="36" t="n">
        <f aca="false">IF(AND(MOD(B169,12)=0, C169&gt;=Übersicht!$F$10, E169-H169&gt;0),MIN(Übersicht!$F$9, E169-H169),0)</f>
        <v>0</v>
      </c>
      <c r="J169" s="36" t="n">
        <f aca="false">MAX(0, E169-H169-I169)</f>
        <v>116942.880556556</v>
      </c>
      <c r="K169" s="36" t="n">
        <f aca="false">K168+G169</f>
        <v>116467.880556556</v>
      </c>
      <c r="L169" s="37" t="n">
        <f aca="false">L168+H169+I169</f>
        <v>183057.119443444</v>
      </c>
    </row>
    <row r="170" customFormat="false" ht="15" hidden="false" customHeight="false" outlineLevel="0" collapsed="false">
      <c r="B170" s="28" t="n">
        <v>167</v>
      </c>
      <c r="C170" s="29" t="n">
        <f aca="false">INT((B170-1)/12)+1</f>
        <v>14</v>
      </c>
      <c r="D170" s="30" t="n">
        <f aca="false">EDATE(Übersicht!$F$8,B170-1)</f>
        <v>51167</v>
      </c>
      <c r="E170" s="31" t="n">
        <f aca="false">J169</f>
        <v>116942.880556556</v>
      </c>
      <c r="F170" s="31" t="n">
        <f aca="false">IF(E170&lt;=0,0,MIN(Übersicht!$C$7*(Übersicht!$C$8+Übersicht!$C$9)/12, E170+E170*Übersicht!$C$8/12))</f>
        <v>1587.5</v>
      </c>
      <c r="G170" s="31" t="n">
        <f aca="false">IF(E170&lt;=0,0,E170*Übersicht!$C$8/12)</f>
        <v>375.191741785617</v>
      </c>
      <c r="H170" s="31" t="n">
        <f aca="false">IF(F170&lt;=0,0,F170-G170)</f>
        <v>1212.30825821438</v>
      </c>
      <c r="I170" s="31" t="n">
        <f aca="false">IF(AND(MOD(B170,12)=0, C170&gt;=Übersicht!$F$10, E170-H170&gt;0),MIN(Übersicht!$F$9, E170-H170),0)</f>
        <v>0</v>
      </c>
      <c r="J170" s="31" t="n">
        <f aca="false">MAX(0, E170-H170-I170)</f>
        <v>115730.572298341</v>
      </c>
      <c r="K170" s="31" t="n">
        <f aca="false">K169+G170</f>
        <v>116843.072298341</v>
      </c>
      <c r="L170" s="32" t="n">
        <f aca="false">L169+H170+I170</f>
        <v>184269.427701659</v>
      </c>
    </row>
    <row r="171" customFormat="false" ht="15" hidden="false" customHeight="false" outlineLevel="0" collapsed="false">
      <c r="B171" s="38" t="n">
        <v>168</v>
      </c>
      <c r="C171" s="39" t="n">
        <f aca="false">INT((B171-1)/12)+1</f>
        <v>14</v>
      </c>
      <c r="D171" s="40" t="n">
        <f aca="false">EDATE(Übersicht!$F$8,B171-1)</f>
        <v>51196</v>
      </c>
      <c r="E171" s="41" t="n">
        <f aca="false">J170</f>
        <v>115730.572298341</v>
      </c>
      <c r="F171" s="41" t="n">
        <f aca="false">IF(E171&lt;=0,0,MIN(Übersicht!$C$7*(Übersicht!$C$8+Übersicht!$C$9)/12, E171+E171*Übersicht!$C$8/12))</f>
        <v>1587.5</v>
      </c>
      <c r="G171" s="41" t="n">
        <f aca="false">IF(E171&lt;=0,0,E171*Übersicht!$C$8/12)</f>
        <v>371.302252790512</v>
      </c>
      <c r="H171" s="41" t="n">
        <f aca="false">IF(F171&lt;=0,0,F171-G171)</f>
        <v>1216.19774720949</v>
      </c>
      <c r="I171" s="42" t="n">
        <f aca="false">IF(AND(MOD(B171,12)=0, C171&gt;=Übersicht!$F$10, E171-H171&gt;0),MIN(Übersicht!$F$9, E171-H171),0)</f>
        <v>3000</v>
      </c>
      <c r="J171" s="41" t="n">
        <f aca="false">MAX(0, E171-H171-I171)</f>
        <v>111514.374551132</v>
      </c>
      <c r="K171" s="41" t="n">
        <f aca="false">K170+G171</f>
        <v>117214.374551132</v>
      </c>
      <c r="L171" s="43" t="n">
        <f aca="false">L170+H171+I171</f>
        <v>188485.625448868</v>
      </c>
    </row>
    <row r="172" customFormat="false" ht="15" hidden="false" customHeight="false" outlineLevel="0" collapsed="false">
      <c r="B172" s="28" t="n">
        <v>169</v>
      </c>
      <c r="C172" s="29" t="n">
        <f aca="false">INT((B172-1)/12)+1</f>
        <v>15</v>
      </c>
      <c r="D172" s="30" t="n">
        <f aca="false">EDATE(Übersicht!$F$8,B172-1)</f>
        <v>51227</v>
      </c>
      <c r="E172" s="31" t="n">
        <f aca="false">J171</f>
        <v>111514.374551132</v>
      </c>
      <c r="F172" s="31" t="n">
        <f aca="false">IF(E172&lt;=0,0,MIN(Übersicht!$C$7*(Übersicht!$C$8+Übersicht!$C$9)/12, E172+E172*Übersicht!$C$8/12))</f>
        <v>1587.5</v>
      </c>
      <c r="G172" s="31" t="n">
        <f aca="false">IF(E172&lt;=0,0,E172*Übersicht!$C$8/12)</f>
        <v>357.775285018215</v>
      </c>
      <c r="H172" s="31" t="n">
        <f aca="false">IF(F172&lt;=0,0,F172-G172)</f>
        <v>1229.72471498179</v>
      </c>
      <c r="I172" s="31" t="n">
        <f aca="false">IF(AND(MOD(B172,12)=0, C172&gt;=Übersicht!$F$10, E172-H172&gt;0),MIN(Übersicht!$F$9, E172-H172),0)</f>
        <v>0</v>
      </c>
      <c r="J172" s="31" t="n">
        <f aca="false">MAX(0, E172-H172-I172)</f>
        <v>110284.64983615</v>
      </c>
      <c r="K172" s="31" t="n">
        <f aca="false">K171+G172</f>
        <v>117572.14983615</v>
      </c>
      <c r="L172" s="32" t="n">
        <f aca="false">L171+H172+I172</f>
        <v>189715.35016385</v>
      </c>
    </row>
    <row r="173" customFormat="false" ht="15" hidden="false" customHeight="false" outlineLevel="0" collapsed="false">
      <c r="B173" s="33" t="n">
        <v>170</v>
      </c>
      <c r="C173" s="34" t="n">
        <f aca="false">INT((B173-1)/12)+1</f>
        <v>15</v>
      </c>
      <c r="D173" s="35" t="n">
        <f aca="false">EDATE(Übersicht!$F$8,B173-1)</f>
        <v>51257</v>
      </c>
      <c r="E173" s="36" t="n">
        <f aca="false">J172</f>
        <v>110284.64983615</v>
      </c>
      <c r="F173" s="36" t="n">
        <f aca="false">IF(E173&lt;=0,0,MIN(Übersicht!$C$7*(Übersicht!$C$8+Übersicht!$C$9)/12, E173+E173*Übersicht!$C$8/12))</f>
        <v>1587.5</v>
      </c>
      <c r="G173" s="36" t="n">
        <f aca="false">IF(E173&lt;=0,0,E173*Übersicht!$C$8/12)</f>
        <v>353.829918224315</v>
      </c>
      <c r="H173" s="36" t="n">
        <f aca="false">IF(F173&lt;=0,0,F173-G173)</f>
        <v>1233.67008177568</v>
      </c>
      <c r="I173" s="36" t="n">
        <f aca="false">IF(AND(MOD(B173,12)=0, C173&gt;=Übersicht!$F$10, E173-H173&gt;0),MIN(Übersicht!$F$9, E173-H173),0)</f>
        <v>0</v>
      </c>
      <c r="J173" s="36" t="n">
        <f aca="false">MAX(0, E173-H173-I173)</f>
        <v>109050.979754374</v>
      </c>
      <c r="K173" s="36" t="n">
        <f aca="false">K172+G173</f>
        <v>117925.979754374</v>
      </c>
      <c r="L173" s="37" t="n">
        <f aca="false">L172+H173+I173</f>
        <v>190949.020245626</v>
      </c>
    </row>
    <row r="174" customFormat="false" ht="15" hidden="false" customHeight="false" outlineLevel="0" collapsed="false">
      <c r="B174" s="28" t="n">
        <v>171</v>
      </c>
      <c r="C174" s="29" t="n">
        <f aca="false">INT((B174-1)/12)+1</f>
        <v>15</v>
      </c>
      <c r="D174" s="30" t="n">
        <f aca="false">EDATE(Übersicht!$F$8,B174-1)</f>
        <v>51288</v>
      </c>
      <c r="E174" s="31" t="n">
        <f aca="false">J173</f>
        <v>109050.979754374</v>
      </c>
      <c r="F174" s="31" t="n">
        <f aca="false">IF(E174&lt;=0,0,MIN(Übersicht!$C$7*(Übersicht!$C$8+Übersicht!$C$9)/12, E174+E174*Übersicht!$C$8/12))</f>
        <v>1587.5</v>
      </c>
      <c r="G174" s="31" t="n">
        <f aca="false">IF(E174&lt;=0,0,E174*Übersicht!$C$8/12)</f>
        <v>349.871893378618</v>
      </c>
      <c r="H174" s="31" t="n">
        <f aca="false">IF(F174&lt;=0,0,F174-G174)</f>
        <v>1237.62810662138</v>
      </c>
      <c r="I174" s="31" t="n">
        <f aca="false">IF(AND(MOD(B174,12)=0, C174&gt;=Übersicht!$F$10, E174-H174&gt;0),MIN(Übersicht!$F$9, E174-H174),0)</f>
        <v>0</v>
      </c>
      <c r="J174" s="31" t="n">
        <f aca="false">MAX(0, E174-H174-I174)</f>
        <v>107813.351647753</v>
      </c>
      <c r="K174" s="31" t="n">
        <f aca="false">K173+G174</f>
        <v>118275.851647753</v>
      </c>
      <c r="L174" s="32" t="n">
        <f aca="false">L173+H174+I174</f>
        <v>192186.648352247</v>
      </c>
    </row>
    <row r="175" customFormat="false" ht="15" hidden="false" customHeight="false" outlineLevel="0" collapsed="false">
      <c r="B175" s="33" t="n">
        <v>172</v>
      </c>
      <c r="C175" s="34" t="n">
        <f aca="false">INT((B175-1)/12)+1</f>
        <v>15</v>
      </c>
      <c r="D175" s="35" t="n">
        <f aca="false">EDATE(Übersicht!$F$8,B175-1)</f>
        <v>51318</v>
      </c>
      <c r="E175" s="36" t="n">
        <f aca="false">J174</f>
        <v>107813.351647753</v>
      </c>
      <c r="F175" s="36" t="n">
        <f aca="false">IF(E175&lt;=0,0,MIN(Übersicht!$C$7*(Übersicht!$C$8+Übersicht!$C$9)/12, E175+E175*Übersicht!$C$8/12))</f>
        <v>1587.5</v>
      </c>
      <c r="G175" s="36" t="n">
        <f aca="false">IF(E175&lt;=0,0,E175*Übersicht!$C$8/12)</f>
        <v>345.901169869875</v>
      </c>
      <c r="H175" s="36" t="n">
        <f aca="false">IF(F175&lt;=0,0,F175-G175)</f>
        <v>1241.59883013013</v>
      </c>
      <c r="I175" s="36" t="n">
        <f aca="false">IF(AND(MOD(B175,12)=0, C175&gt;=Übersicht!$F$10, E175-H175&gt;0),MIN(Übersicht!$F$9, E175-H175),0)</f>
        <v>0</v>
      </c>
      <c r="J175" s="36" t="n">
        <f aca="false">MAX(0, E175-H175-I175)</f>
        <v>106571.752817623</v>
      </c>
      <c r="K175" s="36" t="n">
        <f aca="false">K174+G175</f>
        <v>118621.752817623</v>
      </c>
      <c r="L175" s="37" t="n">
        <f aca="false">L174+H175+I175</f>
        <v>193428.247182377</v>
      </c>
    </row>
    <row r="176" customFormat="false" ht="15" hidden="false" customHeight="false" outlineLevel="0" collapsed="false">
      <c r="B176" s="28" t="n">
        <v>173</v>
      </c>
      <c r="C176" s="29" t="n">
        <f aca="false">INT((B176-1)/12)+1</f>
        <v>15</v>
      </c>
      <c r="D176" s="30" t="n">
        <f aca="false">EDATE(Übersicht!$F$8,B176-1)</f>
        <v>51349</v>
      </c>
      <c r="E176" s="31" t="n">
        <f aca="false">J175</f>
        <v>106571.752817623</v>
      </c>
      <c r="F176" s="31" t="n">
        <f aca="false">IF(E176&lt;=0,0,MIN(Übersicht!$C$7*(Übersicht!$C$8+Übersicht!$C$9)/12, E176+E176*Übersicht!$C$8/12))</f>
        <v>1587.5</v>
      </c>
      <c r="G176" s="31" t="n">
        <f aca="false">IF(E176&lt;=0,0,E176*Übersicht!$C$8/12)</f>
        <v>341.91770695654</v>
      </c>
      <c r="H176" s="31" t="n">
        <f aca="false">IF(F176&lt;=0,0,F176-G176)</f>
        <v>1245.58229304346</v>
      </c>
      <c r="I176" s="31" t="n">
        <f aca="false">IF(AND(MOD(B176,12)=0, C176&gt;=Übersicht!$F$10, E176-H176&gt;0),MIN(Übersicht!$F$9, E176-H176),0)</f>
        <v>0</v>
      </c>
      <c r="J176" s="31" t="n">
        <f aca="false">MAX(0, E176-H176-I176)</f>
        <v>105326.17052458</v>
      </c>
      <c r="K176" s="31" t="n">
        <f aca="false">K175+G176</f>
        <v>118963.670524579</v>
      </c>
      <c r="L176" s="32" t="n">
        <f aca="false">L175+H176+I176</f>
        <v>194673.829475421</v>
      </c>
    </row>
    <row r="177" customFormat="false" ht="15" hidden="false" customHeight="false" outlineLevel="0" collapsed="false">
      <c r="B177" s="33" t="n">
        <v>174</v>
      </c>
      <c r="C177" s="34" t="n">
        <f aca="false">INT((B177-1)/12)+1</f>
        <v>15</v>
      </c>
      <c r="D177" s="35" t="n">
        <f aca="false">EDATE(Übersicht!$F$8,B177-1)</f>
        <v>51380</v>
      </c>
      <c r="E177" s="36" t="n">
        <f aca="false">J176</f>
        <v>105326.17052458</v>
      </c>
      <c r="F177" s="36" t="n">
        <f aca="false">IF(E177&lt;=0,0,MIN(Übersicht!$C$7*(Übersicht!$C$8+Übersicht!$C$9)/12, E177+E177*Übersicht!$C$8/12))</f>
        <v>1587.5</v>
      </c>
      <c r="G177" s="36" t="n">
        <f aca="false">IF(E177&lt;=0,0,E177*Übersicht!$C$8/12)</f>
        <v>337.921463766359</v>
      </c>
      <c r="H177" s="36" t="n">
        <f aca="false">IF(F177&lt;=0,0,F177-G177)</f>
        <v>1249.57853623364</v>
      </c>
      <c r="I177" s="36" t="n">
        <f aca="false">IF(AND(MOD(B177,12)=0, C177&gt;=Übersicht!$F$10, E177-H177&gt;0),MIN(Übersicht!$F$9, E177-H177),0)</f>
        <v>0</v>
      </c>
      <c r="J177" s="36" t="n">
        <f aca="false">MAX(0, E177-H177-I177)</f>
        <v>104076.591988346</v>
      </c>
      <c r="K177" s="36" t="n">
        <f aca="false">K176+G177</f>
        <v>119301.591988346</v>
      </c>
      <c r="L177" s="37" t="n">
        <f aca="false">L176+H177+I177</f>
        <v>195923.408011654</v>
      </c>
    </row>
    <row r="178" customFormat="false" ht="15" hidden="false" customHeight="false" outlineLevel="0" collapsed="false">
      <c r="B178" s="28" t="n">
        <v>175</v>
      </c>
      <c r="C178" s="29" t="n">
        <f aca="false">INT((B178-1)/12)+1</f>
        <v>15</v>
      </c>
      <c r="D178" s="30" t="n">
        <f aca="false">EDATE(Übersicht!$F$8,B178-1)</f>
        <v>51410</v>
      </c>
      <c r="E178" s="31" t="n">
        <f aca="false">J177</f>
        <v>104076.591988346</v>
      </c>
      <c r="F178" s="31" t="n">
        <f aca="false">IF(E178&lt;=0,0,MIN(Übersicht!$C$7*(Übersicht!$C$8+Übersicht!$C$9)/12, E178+E178*Übersicht!$C$8/12))</f>
        <v>1587.5</v>
      </c>
      <c r="G178" s="31" t="n">
        <f aca="false">IF(E178&lt;=0,0,E178*Übersicht!$C$8/12)</f>
        <v>333.912399295943</v>
      </c>
      <c r="H178" s="31" t="n">
        <f aca="false">IF(F178&lt;=0,0,F178-G178)</f>
        <v>1253.58760070406</v>
      </c>
      <c r="I178" s="31" t="n">
        <f aca="false">IF(AND(MOD(B178,12)=0, C178&gt;=Übersicht!$F$10, E178-H178&gt;0),MIN(Übersicht!$F$9, E178-H178),0)</f>
        <v>0</v>
      </c>
      <c r="J178" s="31" t="n">
        <f aca="false">MAX(0, E178-H178-I178)</f>
        <v>102823.004387642</v>
      </c>
      <c r="K178" s="31" t="n">
        <f aca="false">K177+G178</f>
        <v>119635.504387642</v>
      </c>
      <c r="L178" s="32" t="n">
        <f aca="false">L177+H178+I178</f>
        <v>197176.995612358</v>
      </c>
    </row>
    <row r="179" customFormat="false" ht="15" hidden="false" customHeight="false" outlineLevel="0" collapsed="false">
      <c r="B179" s="33" t="n">
        <v>176</v>
      </c>
      <c r="C179" s="34" t="n">
        <f aca="false">INT((B179-1)/12)+1</f>
        <v>15</v>
      </c>
      <c r="D179" s="35" t="n">
        <f aca="false">EDATE(Übersicht!$F$8,B179-1)</f>
        <v>51441</v>
      </c>
      <c r="E179" s="36" t="n">
        <f aca="false">J178</f>
        <v>102823.004387642</v>
      </c>
      <c r="F179" s="36" t="n">
        <f aca="false">IF(E179&lt;=0,0,MIN(Übersicht!$C$7*(Übersicht!$C$8+Übersicht!$C$9)/12, E179+E179*Übersicht!$C$8/12))</f>
        <v>1587.5</v>
      </c>
      <c r="G179" s="36" t="n">
        <f aca="false">IF(E179&lt;=0,0,E179*Übersicht!$C$8/12)</f>
        <v>329.890472410351</v>
      </c>
      <c r="H179" s="36" t="n">
        <f aca="false">IF(F179&lt;=0,0,F179-G179)</f>
        <v>1257.60952758965</v>
      </c>
      <c r="I179" s="36" t="n">
        <f aca="false">IF(AND(MOD(B179,12)=0, C179&gt;=Übersicht!$F$10, E179-H179&gt;0),MIN(Übersicht!$F$9, E179-H179),0)</f>
        <v>0</v>
      </c>
      <c r="J179" s="36" t="n">
        <f aca="false">MAX(0, E179-H179-I179)</f>
        <v>101565.394860052</v>
      </c>
      <c r="K179" s="36" t="n">
        <f aca="false">K178+G179</f>
        <v>119965.394860052</v>
      </c>
      <c r="L179" s="37" t="n">
        <f aca="false">L178+H179+I179</f>
        <v>198434.605139948</v>
      </c>
    </row>
    <row r="180" customFormat="false" ht="15" hidden="false" customHeight="false" outlineLevel="0" collapsed="false">
      <c r="B180" s="28" t="n">
        <v>177</v>
      </c>
      <c r="C180" s="29" t="n">
        <f aca="false">INT((B180-1)/12)+1</f>
        <v>15</v>
      </c>
      <c r="D180" s="30" t="n">
        <f aca="false">EDATE(Übersicht!$F$8,B180-1)</f>
        <v>51471</v>
      </c>
      <c r="E180" s="31" t="n">
        <f aca="false">J179</f>
        <v>101565.394860052</v>
      </c>
      <c r="F180" s="31" t="n">
        <f aca="false">IF(E180&lt;=0,0,MIN(Übersicht!$C$7*(Übersicht!$C$8+Übersicht!$C$9)/12, E180+E180*Übersicht!$C$8/12))</f>
        <v>1587.5</v>
      </c>
      <c r="G180" s="31" t="n">
        <f aca="false">IF(E180&lt;=0,0,E180*Übersicht!$C$8/12)</f>
        <v>325.855641842667</v>
      </c>
      <c r="H180" s="31" t="n">
        <f aca="false">IF(F180&lt;=0,0,F180-G180)</f>
        <v>1261.64435815733</v>
      </c>
      <c r="I180" s="31" t="n">
        <f aca="false">IF(AND(MOD(B180,12)=0, C180&gt;=Übersicht!$F$10, E180-H180&gt;0),MIN(Übersicht!$F$9, E180-H180),0)</f>
        <v>0</v>
      </c>
      <c r="J180" s="31" t="n">
        <f aca="false">MAX(0, E180-H180-I180)</f>
        <v>100303.750501895</v>
      </c>
      <c r="K180" s="31" t="n">
        <f aca="false">K179+G180</f>
        <v>120291.250501895</v>
      </c>
      <c r="L180" s="32" t="n">
        <f aca="false">L179+H180+I180</f>
        <v>199696.249498105</v>
      </c>
    </row>
    <row r="181" customFormat="false" ht="15" hidden="false" customHeight="false" outlineLevel="0" collapsed="false">
      <c r="B181" s="33" t="n">
        <v>178</v>
      </c>
      <c r="C181" s="34" t="n">
        <f aca="false">INT((B181-1)/12)+1</f>
        <v>15</v>
      </c>
      <c r="D181" s="35" t="n">
        <f aca="false">EDATE(Übersicht!$F$8,B181-1)</f>
        <v>51502</v>
      </c>
      <c r="E181" s="36" t="n">
        <f aca="false">J180</f>
        <v>100303.750501895</v>
      </c>
      <c r="F181" s="36" t="n">
        <f aca="false">IF(E181&lt;=0,0,MIN(Übersicht!$C$7*(Übersicht!$C$8+Übersicht!$C$9)/12, E181+E181*Übersicht!$C$8/12))</f>
        <v>1587.5</v>
      </c>
      <c r="G181" s="36" t="n">
        <f aca="false">IF(E181&lt;=0,0,E181*Übersicht!$C$8/12)</f>
        <v>321.807866193579</v>
      </c>
      <c r="H181" s="36" t="n">
        <f aca="false">IF(F181&lt;=0,0,F181-G181)</f>
        <v>1265.69213380642</v>
      </c>
      <c r="I181" s="36" t="n">
        <f aca="false">IF(AND(MOD(B181,12)=0, C181&gt;=Übersicht!$F$10, E181-H181&gt;0),MIN(Übersicht!$F$9, E181-H181),0)</f>
        <v>0</v>
      </c>
      <c r="J181" s="36" t="n">
        <f aca="false">MAX(0, E181-H181-I181)</f>
        <v>99038.0583680884</v>
      </c>
      <c r="K181" s="36" t="n">
        <f aca="false">K180+G181</f>
        <v>120613.058368088</v>
      </c>
      <c r="L181" s="37" t="n">
        <f aca="false">L180+H181+I181</f>
        <v>200961.941631912</v>
      </c>
    </row>
    <row r="182" customFormat="false" ht="15" hidden="false" customHeight="false" outlineLevel="0" collapsed="false">
      <c r="B182" s="28" t="n">
        <v>179</v>
      </c>
      <c r="C182" s="29" t="n">
        <f aca="false">INT((B182-1)/12)+1</f>
        <v>15</v>
      </c>
      <c r="D182" s="30" t="n">
        <f aca="false">EDATE(Übersicht!$F$8,B182-1)</f>
        <v>51533</v>
      </c>
      <c r="E182" s="31" t="n">
        <f aca="false">J181</f>
        <v>99038.0583680884</v>
      </c>
      <c r="F182" s="31" t="n">
        <f aca="false">IF(E182&lt;=0,0,MIN(Übersicht!$C$7*(Übersicht!$C$8+Übersicht!$C$9)/12, E182+E182*Übersicht!$C$8/12))</f>
        <v>1587.5</v>
      </c>
      <c r="G182" s="31" t="n">
        <f aca="false">IF(E182&lt;=0,0,E182*Übersicht!$C$8/12)</f>
        <v>317.74710393095</v>
      </c>
      <c r="H182" s="31" t="n">
        <f aca="false">IF(F182&lt;=0,0,F182-G182)</f>
        <v>1269.75289606905</v>
      </c>
      <c r="I182" s="31" t="n">
        <f aca="false">IF(AND(MOD(B182,12)=0, C182&gt;=Übersicht!$F$10, E182-H182&gt;0),MIN(Übersicht!$F$9, E182-H182),0)</f>
        <v>0</v>
      </c>
      <c r="J182" s="31" t="n">
        <f aca="false">MAX(0, E182-H182-I182)</f>
        <v>97768.3054720193</v>
      </c>
      <c r="K182" s="31" t="n">
        <f aca="false">K181+G182</f>
        <v>120930.805472019</v>
      </c>
      <c r="L182" s="32" t="n">
        <f aca="false">L181+H182+I182</f>
        <v>202231.694527981</v>
      </c>
    </row>
    <row r="183" customFormat="false" ht="15" hidden="false" customHeight="false" outlineLevel="0" collapsed="false">
      <c r="B183" s="38" t="n">
        <v>180</v>
      </c>
      <c r="C183" s="39" t="n">
        <f aca="false">INT((B183-1)/12)+1</f>
        <v>15</v>
      </c>
      <c r="D183" s="40" t="n">
        <f aca="false">EDATE(Übersicht!$F$8,B183-1)</f>
        <v>51561</v>
      </c>
      <c r="E183" s="41" t="n">
        <f aca="false">J182</f>
        <v>97768.3054720193</v>
      </c>
      <c r="F183" s="41" t="n">
        <f aca="false">IF(E183&lt;=0,0,MIN(Übersicht!$C$7*(Übersicht!$C$8+Übersicht!$C$9)/12, E183+E183*Übersicht!$C$8/12))</f>
        <v>1587.5</v>
      </c>
      <c r="G183" s="41" t="n">
        <f aca="false">IF(E183&lt;=0,0,E183*Übersicht!$C$8/12)</f>
        <v>313.673313389395</v>
      </c>
      <c r="H183" s="41" t="n">
        <f aca="false">IF(F183&lt;=0,0,F183-G183)</f>
        <v>1273.8266866106</v>
      </c>
      <c r="I183" s="42" t="n">
        <f aca="false">IF(AND(MOD(B183,12)=0, C183&gt;=Übersicht!$F$10, E183-H183&gt;0),MIN(Übersicht!$F$9, E183-H183),0)</f>
        <v>3000</v>
      </c>
      <c r="J183" s="41" t="n">
        <f aca="false">MAX(0, E183-H183-I183)</f>
        <v>93494.4787854087</v>
      </c>
      <c r="K183" s="41" t="n">
        <f aca="false">K182+G183</f>
        <v>121244.478785408</v>
      </c>
      <c r="L183" s="43" t="n">
        <f aca="false">L182+H183+I183</f>
        <v>206505.521214592</v>
      </c>
    </row>
    <row r="184" customFormat="false" ht="15" hidden="false" customHeight="false" outlineLevel="0" collapsed="false">
      <c r="B184" s="28" t="n">
        <v>181</v>
      </c>
      <c r="C184" s="29" t="n">
        <f aca="false">INT((B184-1)/12)+1</f>
        <v>16</v>
      </c>
      <c r="D184" s="30" t="n">
        <f aca="false">EDATE(Übersicht!$F$8,B184-1)</f>
        <v>51592</v>
      </c>
      <c r="E184" s="31" t="n">
        <f aca="false">J183</f>
        <v>93494.4787854087</v>
      </c>
      <c r="F184" s="31" t="n">
        <f aca="false">IF(E184&lt;=0,0,MIN(Übersicht!$C$7*(Übersicht!$C$8+Übersicht!$C$9)/12, E184+E184*Übersicht!$C$8/12))</f>
        <v>1587.5</v>
      </c>
      <c r="G184" s="31" t="n">
        <f aca="false">IF(E184&lt;=0,0,E184*Übersicht!$C$8/12)</f>
        <v>299.961452769853</v>
      </c>
      <c r="H184" s="31" t="n">
        <f aca="false">IF(F184&lt;=0,0,F184-G184)</f>
        <v>1287.53854723015</v>
      </c>
      <c r="I184" s="31" t="n">
        <f aca="false">IF(AND(MOD(B184,12)=0, C184&gt;=Übersicht!$F$10, E184-H184&gt;0),MIN(Übersicht!$F$9, E184-H184),0)</f>
        <v>0</v>
      </c>
      <c r="J184" s="31" t="n">
        <f aca="false">MAX(0, E184-H184-I184)</f>
        <v>92206.9402381786</v>
      </c>
      <c r="K184" s="31" t="n">
        <f aca="false">K183+G184</f>
        <v>121544.440238178</v>
      </c>
      <c r="L184" s="32" t="n">
        <f aca="false">L183+H184+I184</f>
        <v>207793.059761822</v>
      </c>
    </row>
    <row r="185" customFormat="false" ht="15" hidden="false" customHeight="false" outlineLevel="0" collapsed="false">
      <c r="B185" s="33" t="n">
        <v>182</v>
      </c>
      <c r="C185" s="34" t="n">
        <f aca="false">INT((B185-1)/12)+1</f>
        <v>16</v>
      </c>
      <c r="D185" s="35" t="n">
        <f aca="false">EDATE(Übersicht!$F$8,B185-1)</f>
        <v>51622</v>
      </c>
      <c r="E185" s="36" t="n">
        <f aca="false">J184</f>
        <v>92206.9402381786</v>
      </c>
      <c r="F185" s="36" t="n">
        <f aca="false">IF(E185&lt;=0,0,MIN(Übersicht!$C$7*(Übersicht!$C$8+Übersicht!$C$9)/12, E185+E185*Übersicht!$C$8/12))</f>
        <v>1587.5</v>
      </c>
      <c r="G185" s="36" t="n">
        <f aca="false">IF(E185&lt;=0,0,E185*Übersicht!$C$8/12)</f>
        <v>295.830599930823</v>
      </c>
      <c r="H185" s="36" t="n">
        <f aca="false">IF(F185&lt;=0,0,F185-G185)</f>
        <v>1291.66940006918</v>
      </c>
      <c r="I185" s="36" t="n">
        <f aca="false">IF(AND(MOD(B185,12)=0, C185&gt;=Übersicht!$F$10, E185-H185&gt;0),MIN(Übersicht!$F$9, E185-H185),0)</f>
        <v>0</v>
      </c>
      <c r="J185" s="36" t="n">
        <f aca="false">MAX(0, E185-H185-I185)</f>
        <v>90915.2708381094</v>
      </c>
      <c r="K185" s="36" t="n">
        <f aca="false">K184+G185</f>
        <v>121840.270838109</v>
      </c>
      <c r="L185" s="37" t="n">
        <f aca="false">L184+H185+I185</f>
        <v>209084.729161891</v>
      </c>
    </row>
    <row r="186" customFormat="false" ht="15" hidden="false" customHeight="false" outlineLevel="0" collapsed="false">
      <c r="B186" s="28" t="n">
        <v>183</v>
      </c>
      <c r="C186" s="29" t="n">
        <f aca="false">INT((B186-1)/12)+1</f>
        <v>16</v>
      </c>
      <c r="D186" s="30" t="n">
        <f aca="false">EDATE(Übersicht!$F$8,B186-1)</f>
        <v>51653</v>
      </c>
      <c r="E186" s="31" t="n">
        <f aca="false">J185</f>
        <v>90915.2708381094</v>
      </c>
      <c r="F186" s="31" t="n">
        <f aca="false">IF(E186&lt;=0,0,MIN(Übersicht!$C$7*(Übersicht!$C$8+Übersicht!$C$9)/12, E186+E186*Übersicht!$C$8/12))</f>
        <v>1587.5</v>
      </c>
      <c r="G186" s="31" t="n">
        <f aca="false">IF(E186&lt;=0,0,E186*Übersicht!$C$8/12)</f>
        <v>291.686493938934</v>
      </c>
      <c r="H186" s="31" t="n">
        <f aca="false">IF(F186&lt;=0,0,F186-G186)</f>
        <v>1295.81350606107</v>
      </c>
      <c r="I186" s="31" t="n">
        <f aca="false">IF(AND(MOD(B186,12)=0, C186&gt;=Übersicht!$F$10, E186-H186&gt;0),MIN(Übersicht!$F$9, E186-H186),0)</f>
        <v>0</v>
      </c>
      <c r="J186" s="31" t="n">
        <f aca="false">MAX(0, E186-H186-I186)</f>
        <v>89619.4573320484</v>
      </c>
      <c r="K186" s="31" t="n">
        <f aca="false">K185+G186</f>
        <v>122131.957332048</v>
      </c>
      <c r="L186" s="32" t="n">
        <f aca="false">L185+H186+I186</f>
        <v>210380.542667952</v>
      </c>
    </row>
    <row r="187" customFormat="false" ht="15" hidden="false" customHeight="false" outlineLevel="0" collapsed="false">
      <c r="B187" s="33" t="n">
        <v>184</v>
      </c>
      <c r="C187" s="34" t="n">
        <f aca="false">INT((B187-1)/12)+1</f>
        <v>16</v>
      </c>
      <c r="D187" s="35" t="n">
        <f aca="false">EDATE(Übersicht!$F$8,B187-1)</f>
        <v>51683</v>
      </c>
      <c r="E187" s="36" t="n">
        <f aca="false">J186</f>
        <v>89619.4573320484</v>
      </c>
      <c r="F187" s="36" t="n">
        <f aca="false">IF(E187&lt;=0,0,MIN(Übersicht!$C$7*(Übersicht!$C$8+Übersicht!$C$9)/12, E187+E187*Übersicht!$C$8/12))</f>
        <v>1587.5</v>
      </c>
      <c r="G187" s="36" t="n">
        <f aca="false">IF(E187&lt;=0,0,E187*Übersicht!$C$8/12)</f>
        <v>287.529092273655</v>
      </c>
      <c r="H187" s="36" t="n">
        <f aca="false">IF(F187&lt;=0,0,F187-G187)</f>
        <v>1299.97090772634</v>
      </c>
      <c r="I187" s="36" t="n">
        <f aca="false">IF(AND(MOD(B187,12)=0, C187&gt;=Übersicht!$F$10, E187-H187&gt;0),MIN(Übersicht!$F$9, E187-H187),0)</f>
        <v>0</v>
      </c>
      <c r="J187" s="36" t="n">
        <f aca="false">MAX(0, E187-H187-I187)</f>
        <v>88319.486424322</v>
      </c>
      <c r="K187" s="36" t="n">
        <f aca="false">K186+G187</f>
        <v>122419.486424322</v>
      </c>
      <c r="L187" s="37" t="n">
        <f aca="false">L186+H187+I187</f>
        <v>211680.513575678</v>
      </c>
    </row>
    <row r="188" customFormat="false" ht="15" hidden="false" customHeight="false" outlineLevel="0" collapsed="false">
      <c r="B188" s="28" t="n">
        <v>185</v>
      </c>
      <c r="C188" s="29" t="n">
        <f aca="false">INT((B188-1)/12)+1</f>
        <v>16</v>
      </c>
      <c r="D188" s="30" t="n">
        <f aca="false">EDATE(Übersicht!$F$8,B188-1)</f>
        <v>51714</v>
      </c>
      <c r="E188" s="31" t="n">
        <f aca="false">J187</f>
        <v>88319.486424322</v>
      </c>
      <c r="F188" s="31" t="n">
        <f aca="false">IF(E188&lt;=0,0,MIN(Übersicht!$C$7*(Übersicht!$C$8+Übersicht!$C$9)/12, E188+E188*Übersicht!$C$8/12))</f>
        <v>1587.5</v>
      </c>
      <c r="G188" s="31" t="n">
        <f aca="false">IF(E188&lt;=0,0,E188*Übersicht!$C$8/12)</f>
        <v>283.358352278033</v>
      </c>
      <c r="H188" s="31" t="n">
        <f aca="false">IF(F188&lt;=0,0,F188-G188)</f>
        <v>1304.14164772197</v>
      </c>
      <c r="I188" s="31" t="n">
        <f aca="false">IF(AND(MOD(B188,12)=0, C188&gt;=Übersicht!$F$10, E188-H188&gt;0),MIN(Übersicht!$F$9, E188-H188),0)</f>
        <v>0</v>
      </c>
      <c r="J188" s="31" t="n">
        <f aca="false">MAX(0, E188-H188-I188)</f>
        <v>87015.3447766001</v>
      </c>
      <c r="K188" s="31" t="n">
        <f aca="false">K187+G188</f>
        <v>122702.8447766</v>
      </c>
      <c r="L188" s="32" t="n">
        <f aca="false">L187+H188+I188</f>
        <v>212984.6552234</v>
      </c>
    </row>
    <row r="189" customFormat="false" ht="15" hidden="false" customHeight="false" outlineLevel="0" collapsed="false">
      <c r="B189" s="33" t="n">
        <v>186</v>
      </c>
      <c r="C189" s="34" t="n">
        <f aca="false">INT((B189-1)/12)+1</f>
        <v>16</v>
      </c>
      <c r="D189" s="35" t="n">
        <f aca="false">EDATE(Übersicht!$F$8,B189-1)</f>
        <v>51745</v>
      </c>
      <c r="E189" s="36" t="n">
        <f aca="false">J188</f>
        <v>87015.3447766001</v>
      </c>
      <c r="F189" s="36" t="n">
        <f aca="false">IF(E189&lt;=0,0,MIN(Übersicht!$C$7*(Übersicht!$C$8+Übersicht!$C$9)/12, E189+E189*Übersicht!$C$8/12))</f>
        <v>1587.5</v>
      </c>
      <c r="G189" s="36" t="n">
        <f aca="false">IF(E189&lt;=0,0,E189*Übersicht!$C$8/12)</f>
        <v>279.174231158258</v>
      </c>
      <c r="H189" s="36" t="n">
        <f aca="false">IF(F189&lt;=0,0,F189-G189)</f>
        <v>1308.32576884174</v>
      </c>
      <c r="I189" s="36" t="n">
        <f aca="false">IF(AND(MOD(B189,12)=0, C189&gt;=Übersicht!$F$10, E189-H189&gt;0),MIN(Übersicht!$F$9, E189-H189),0)</f>
        <v>0</v>
      </c>
      <c r="J189" s="36" t="n">
        <f aca="false">MAX(0, E189-H189-I189)</f>
        <v>85707.0190077583</v>
      </c>
      <c r="K189" s="36" t="n">
        <f aca="false">K188+G189</f>
        <v>122982.019007758</v>
      </c>
      <c r="L189" s="37" t="n">
        <f aca="false">L188+H189+I189</f>
        <v>214292.980992242</v>
      </c>
    </row>
    <row r="190" customFormat="false" ht="15" hidden="false" customHeight="false" outlineLevel="0" collapsed="false">
      <c r="B190" s="28" t="n">
        <v>187</v>
      </c>
      <c r="C190" s="29" t="n">
        <f aca="false">INT((B190-1)/12)+1</f>
        <v>16</v>
      </c>
      <c r="D190" s="30" t="n">
        <f aca="false">EDATE(Übersicht!$F$8,B190-1)</f>
        <v>51775</v>
      </c>
      <c r="E190" s="31" t="n">
        <f aca="false">J189</f>
        <v>85707.0190077583</v>
      </c>
      <c r="F190" s="31" t="n">
        <f aca="false">IF(E190&lt;=0,0,MIN(Übersicht!$C$7*(Übersicht!$C$8+Übersicht!$C$9)/12, E190+E190*Übersicht!$C$8/12))</f>
        <v>1587.5</v>
      </c>
      <c r="G190" s="31" t="n">
        <f aca="false">IF(E190&lt;=0,0,E190*Übersicht!$C$8/12)</f>
        <v>274.976685983225</v>
      </c>
      <c r="H190" s="31" t="n">
        <f aca="false">IF(F190&lt;=0,0,F190-G190)</f>
        <v>1312.52331401678</v>
      </c>
      <c r="I190" s="31" t="n">
        <f aca="false">IF(AND(MOD(B190,12)=0, C190&gt;=Übersicht!$F$10, E190-H190&gt;0),MIN(Übersicht!$F$9, E190-H190),0)</f>
        <v>0</v>
      </c>
      <c r="J190" s="31" t="n">
        <f aca="false">MAX(0, E190-H190-I190)</f>
        <v>84394.4956937415</v>
      </c>
      <c r="K190" s="31" t="n">
        <f aca="false">K189+G190</f>
        <v>123256.995693741</v>
      </c>
      <c r="L190" s="32" t="n">
        <f aca="false">L189+H190+I190</f>
        <v>215605.504306259</v>
      </c>
    </row>
    <row r="191" customFormat="false" ht="15" hidden="false" customHeight="false" outlineLevel="0" collapsed="false">
      <c r="B191" s="33" t="n">
        <v>188</v>
      </c>
      <c r="C191" s="34" t="n">
        <f aca="false">INT((B191-1)/12)+1</f>
        <v>16</v>
      </c>
      <c r="D191" s="35" t="n">
        <f aca="false">EDATE(Übersicht!$F$8,B191-1)</f>
        <v>51806</v>
      </c>
      <c r="E191" s="36" t="n">
        <f aca="false">J190</f>
        <v>84394.4956937415</v>
      </c>
      <c r="F191" s="36" t="n">
        <f aca="false">IF(E191&lt;=0,0,MIN(Übersicht!$C$7*(Übersicht!$C$8+Übersicht!$C$9)/12, E191+E191*Übersicht!$C$8/12))</f>
        <v>1587.5</v>
      </c>
      <c r="G191" s="36" t="n">
        <f aca="false">IF(E191&lt;=0,0,E191*Übersicht!$C$8/12)</f>
        <v>270.765673684087</v>
      </c>
      <c r="H191" s="36" t="n">
        <f aca="false">IF(F191&lt;=0,0,F191-G191)</f>
        <v>1316.73432631591</v>
      </c>
      <c r="I191" s="36" t="n">
        <f aca="false">IF(AND(MOD(B191,12)=0, C191&gt;=Übersicht!$F$10, E191-H191&gt;0),MIN(Übersicht!$F$9, E191-H191),0)</f>
        <v>0</v>
      </c>
      <c r="J191" s="36" t="n">
        <f aca="false">MAX(0, E191-H191-I191)</f>
        <v>83077.7613674256</v>
      </c>
      <c r="K191" s="36" t="n">
        <f aca="false">K190+G191</f>
        <v>123527.761367425</v>
      </c>
      <c r="L191" s="37" t="n">
        <f aca="false">L190+H191+I191</f>
        <v>216922.238632575</v>
      </c>
    </row>
    <row r="192" customFormat="false" ht="15" hidden="false" customHeight="false" outlineLevel="0" collapsed="false">
      <c r="B192" s="28" t="n">
        <v>189</v>
      </c>
      <c r="C192" s="29" t="n">
        <f aca="false">INT((B192-1)/12)+1</f>
        <v>16</v>
      </c>
      <c r="D192" s="30" t="n">
        <f aca="false">EDATE(Übersicht!$F$8,B192-1)</f>
        <v>51836</v>
      </c>
      <c r="E192" s="31" t="n">
        <f aca="false">J191</f>
        <v>83077.7613674256</v>
      </c>
      <c r="F192" s="31" t="n">
        <f aca="false">IF(E192&lt;=0,0,MIN(Übersicht!$C$7*(Übersicht!$C$8+Übersicht!$C$9)/12, E192+E192*Übersicht!$C$8/12))</f>
        <v>1587.5</v>
      </c>
      <c r="G192" s="31" t="n">
        <f aca="false">IF(E192&lt;=0,0,E192*Übersicht!$C$8/12)</f>
        <v>266.541151053824</v>
      </c>
      <c r="H192" s="31" t="n">
        <f aca="false">IF(F192&lt;=0,0,F192-G192)</f>
        <v>1320.95884894618</v>
      </c>
      <c r="I192" s="31" t="n">
        <f aca="false">IF(AND(MOD(B192,12)=0, C192&gt;=Übersicht!$F$10, E192-H192&gt;0),MIN(Übersicht!$F$9, E192-H192),0)</f>
        <v>0</v>
      </c>
      <c r="J192" s="31" t="n">
        <f aca="false">MAX(0, E192-H192-I192)</f>
        <v>81756.8025184795</v>
      </c>
      <c r="K192" s="31" t="n">
        <f aca="false">K191+G192</f>
        <v>123794.302518479</v>
      </c>
      <c r="L192" s="32" t="n">
        <f aca="false">L191+H192+I192</f>
        <v>218243.197481521</v>
      </c>
    </row>
    <row r="193" customFormat="false" ht="15" hidden="false" customHeight="false" outlineLevel="0" collapsed="false">
      <c r="B193" s="33" t="n">
        <v>190</v>
      </c>
      <c r="C193" s="34" t="n">
        <f aca="false">INT((B193-1)/12)+1</f>
        <v>16</v>
      </c>
      <c r="D193" s="35" t="n">
        <f aca="false">EDATE(Übersicht!$F$8,B193-1)</f>
        <v>51867</v>
      </c>
      <c r="E193" s="36" t="n">
        <f aca="false">J192</f>
        <v>81756.8025184795</v>
      </c>
      <c r="F193" s="36" t="n">
        <f aca="false">IF(E193&lt;=0,0,MIN(Übersicht!$C$7*(Übersicht!$C$8+Übersicht!$C$9)/12, E193+E193*Übersicht!$C$8/12))</f>
        <v>1587.5</v>
      </c>
      <c r="G193" s="36" t="n">
        <f aca="false">IF(E193&lt;=0,0,E193*Übersicht!$C$8/12)</f>
        <v>262.303074746788</v>
      </c>
      <c r="H193" s="36" t="n">
        <f aca="false">IF(F193&lt;=0,0,F193-G193)</f>
        <v>1325.19692525321</v>
      </c>
      <c r="I193" s="36" t="n">
        <f aca="false">IF(AND(MOD(B193,12)=0, C193&gt;=Übersicht!$F$10, E193-H193&gt;0),MIN(Übersicht!$F$9, E193-H193),0)</f>
        <v>0</v>
      </c>
      <c r="J193" s="36" t="n">
        <f aca="false">MAX(0, E193-H193-I193)</f>
        <v>80431.6055932262</v>
      </c>
      <c r="K193" s="36" t="n">
        <f aca="false">K192+G193</f>
        <v>124056.605593226</v>
      </c>
      <c r="L193" s="37" t="n">
        <f aca="false">L192+H193+I193</f>
        <v>219568.394406774</v>
      </c>
    </row>
    <row r="194" customFormat="false" ht="15" hidden="false" customHeight="false" outlineLevel="0" collapsed="false">
      <c r="B194" s="28" t="n">
        <v>191</v>
      </c>
      <c r="C194" s="29" t="n">
        <f aca="false">INT((B194-1)/12)+1</f>
        <v>16</v>
      </c>
      <c r="D194" s="30" t="n">
        <f aca="false">EDATE(Übersicht!$F$8,B194-1)</f>
        <v>51898</v>
      </c>
      <c r="E194" s="31" t="n">
        <f aca="false">J193</f>
        <v>80431.6055932262</v>
      </c>
      <c r="F194" s="31" t="n">
        <f aca="false">IF(E194&lt;=0,0,MIN(Übersicht!$C$7*(Übersicht!$C$8+Übersicht!$C$9)/12, E194+E194*Übersicht!$C$8/12))</f>
        <v>1587.5</v>
      </c>
      <c r="G194" s="31" t="n">
        <f aca="false">IF(E194&lt;=0,0,E194*Übersicht!$C$8/12)</f>
        <v>258.051401278268</v>
      </c>
      <c r="H194" s="31" t="n">
        <f aca="false">IF(F194&lt;=0,0,F194-G194)</f>
        <v>1329.44859872173</v>
      </c>
      <c r="I194" s="31" t="n">
        <f aca="false">IF(AND(MOD(B194,12)=0, C194&gt;=Übersicht!$F$10, E194-H194&gt;0),MIN(Übersicht!$F$9, E194-H194),0)</f>
        <v>0</v>
      </c>
      <c r="J194" s="31" t="n">
        <f aca="false">MAX(0, E194-H194-I194)</f>
        <v>79102.1569945045</v>
      </c>
      <c r="K194" s="31" t="n">
        <f aca="false">K193+G194</f>
        <v>124314.656994504</v>
      </c>
      <c r="L194" s="32" t="n">
        <f aca="false">L193+H194+I194</f>
        <v>220897.843005496</v>
      </c>
    </row>
    <row r="195" customFormat="false" ht="15" hidden="false" customHeight="false" outlineLevel="0" collapsed="false">
      <c r="B195" s="38" t="n">
        <v>192</v>
      </c>
      <c r="C195" s="39" t="n">
        <f aca="false">INT((B195-1)/12)+1</f>
        <v>16</v>
      </c>
      <c r="D195" s="40" t="n">
        <f aca="false">EDATE(Übersicht!$F$8,B195-1)</f>
        <v>51926</v>
      </c>
      <c r="E195" s="41" t="n">
        <f aca="false">J194</f>
        <v>79102.1569945045</v>
      </c>
      <c r="F195" s="41" t="n">
        <f aca="false">IF(E195&lt;=0,0,MIN(Übersicht!$C$7*(Übersicht!$C$8+Übersicht!$C$9)/12, E195+E195*Übersicht!$C$8/12))</f>
        <v>1587.5</v>
      </c>
      <c r="G195" s="41" t="n">
        <f aca="false">IF(E195&lt;=0,0,E195*Übersicht!$C$8/12)</f>
        <v>253.786087024035</v>
      </c>
      <c r="H195" s="41" t="n">
        <f aca="false">IF(F195&lt;=0,0,F195-G195)</f>
        <v>1333.71391297596</v>
      </c>
      <c r="I195" s="42" t="n">
        <f aca="false">IF(AND(MOD(B195,12)=0, C195&gt;=Übersicht!$F$10, E195-H195&gt;0),MIN(Übersicht!$F$9, E195-H195),0)</f>
        <v>3000</v>
      </c>
      <c r="J195" s="41" t="n">
        <f aca="false">MAX(0, E195-H195-I195)</f>
        <v>74768.4430815286</v>
      </c>
      <c r="K195" s="41" t="n">
        <f aca="false">K194+G195</f>
        <v>124568.443081528</v>
      </c>
      <c r="L195" s="43" t="n">
        <f aca="false">L194+H195+I195</f>
        <v>225231.556918472</v>
      </c>
    </row>
    <row r="196" customFormat="false" ht="15" hidden="false" customHeight="false" outlineLevel="0" collapsed="false">
      <c r="B196" s="28" t="n">
        <v>193</v>
      </c>
      <c r="C196" s="29" t="n">
        <f aca="false">INT((B196-1)/12)+1</f>
        <v>17</v>
      </c>
      <c r="D196" s="30" t="n">
        <f aca="false">EDATE(Übersicht!$F$8,B196-1)</f>
        <v>51957</v>
      </c>
      <c r="E196" s="31" t="n">
        <f aca="false">J195</f>
        <v>74768.4430815286</v>
      </c>
      <c r="F196" s="31" t="n">
        <f aca="false">IF(E196&lt;=0,0,MIN(Übersicht!$C$7*(Übersicht!$C$8+Übersicht!$C$9)/12, E196+E196*Übersicht!$C$8/12))</f>
        <v>1587.5</v>
      </c>
      <c r="G196" s="31" t="n">
        <f aca="false">IF(E196&lt;=0,0,E196*Übersicht!$C$8/12)</f>
        <v>239.882088219904</v>
      </c>
      <c r="H196" s="31" t="n">
        <f aca="false">IF(F196&lt;=0,0,F196-G196)</f>
        <v>1347.6179117801</v>
      </c>
      <c r="I196" s="31" t="n">
        <f aca="false">IF(AND(MOD(B196,12)=0, C196&gt;=Übersicht!$F$10, E196-H196&gt;0),MIN(Übersicht!$F$9, E196-H196),0)</f>
        <v>0</v>
      </c>
      <c r="J196" s="31" t="n">
        <f aca="false">MAX(0, E196-H196-I196)</f>
        <v>73420.8251697485</v>
      </c>
      <c r="K196" s="31" t="n">
        <f aca="false">K195+G196</f>
        <v>124808.325169748</v>
      </c>
      <c r="L196" s="32" t="n">
        <f aca="false">L195+H196+I196</f>
        <v>226579.174830252</v>
      </c>
    </row>
    <row r="197" customFormat="false" ht="15" hidden="false" customHeight="false" outlineLevel="0" collapsed="false">
      <c r="B197" s="33" t="n">
        <v>194</v>
      </c>
      <c r="C197" s="34" t="n">
        <f aca="false">INT((B197-1)/12)+1</f>
        <v>17</v>
      </c>
      <c r="D197" s="35" t="n">
        <f aca="false">EDATE(Übersicht!$F$8,B197-1)</f>
        <v>51987</v>
      </c>
      <c r="E197" s="36" t="n">
        <f aca="false">J196</f>
        <v>73420.8251697485</v>
      </c>
      <c r="F197" s="36" t="n">
        <f aca="false">IF(E197&lt;=0,0,MIN(Übersicht!$C$7*(Übersicht!$C$8+Übersicht!$C$9)/12, E197+E197*Übersicht!$C$8/12))</f>
        <v>1587.5</v>
      </c>
      <c r="G197" s="36" t="n">
        <f aca="false">IF(E197&lt;=0,0,E197*Übersicht!$C$8/12)</f>
        <v>235.558480752943</v>
      </c>
      <c r="H197" s="36" t="n">
        <f aca="false">IF(F197&lt;=0,0,F197-G197)</f>
        <v>1351.94151924706</v>
      </c>
      <c r="I197" s="36" t="n">
        <f aca="false">IF(AND(MOD(B197,12)=0, C197&gt;=Übersicht!$F$10, E197-H197&gt;0),MIN(Übersicht!$F$9, E197-H197),0)</f>
        <v>0</v>
      </c>
      <c r="J197" s="36" t="n">
        <f aca="false">MAX(0, E197-H197-I197)</f>
        <v>72068.8836505014</v>
      </c>
      <c r="K197" s="36" t="n">
        <f aca="false">K196+G197</f>
        <v>125043.883650501</v>
      </c>
      <c r="L197" s="37" t="n">
        <f aca="false">L196+H197+I197</f>
        <v>227931.116349499</v>
      </c>
    </row>
    <row r="198" customFormat="false" ht="15" hidden="false" customHeight="false" outlineLevel="0" collapsed="false">
      <c r="B198" s="28" t="n">
        <v>195</v>
      </c>
      <c r="C198" s="29" t="n">
        <f aca="false">INT((B198-1)/12)+1</f>
        <v>17</v>
      </c>
      <c r="D198" s="30" t="n">
        <f aca="false">EDATE(Übersicht!$F$8,B198-1)</f>
        <v>52018</v>
      </c>
      <c r="E198" s="31" t="n">
        <f aca="false">J197</f>
        <v>72068.8836505014</v>
      </c>
      <c r="F198" s="31" t="n">
        <f aca="false">IF(E198&lt;=0,0,MIN(Übersicht!$C$7*(Übersicht!$C$8+Übersicht!$C$9)/12, E198+E198*Übersicht!$C$8/12))</f>
        <v>1587.5</v>
      </c>
      <c r="G198" s="31" t="n">
        <f aca="false">IF(E198&lt;=0,0,E198*Übersicht!$C$8/12)</f>
        <v>231.221001712025</v>
      </c>
      <c r="H198" s="31" t="n">
        <f aca="false">IF(F198&lt;=0,0,F198-G198)</f>
        <v>1356.27899828797</v>
      </c>
      <c r="I198" s="31" t="n">
        <f aca="false">IF(AND(MOD(B198,12)=0, C198&gt;=Übersicht!$F$10, E198-H198&gt;0),MIN(Übersicht!$F$9, E198-H198),0)</f>
        <v>0</v>
      </c>
      <c r="J198" s="31" t="n">
        <f aca="false">MAX(0, E198-H198-I198)</f>
        <v>70712.6046522134</v>
      </c>
      <c r="K198" s="31" t="n">
        <f aca="false">K197+G198</f>
        <v>125275.104652213</v>
      </c>
      <c r="L198" s="32" t="n">
        <f aca="false">L197+H198+I198</f>
        <v>229287.395347787</v>
      </c>
    </row>
    <row r="199" customFormat="false" ht="15" hidden="false" customHeight="false" outlineLevel="0" collapsed="false">
      <c r="B199" s="33" t="n">
        <v>196</v>
      </c>
      <c r="C199" s="34" t="n">
        <f aca="false">INT((B199-1)/12)+1</f>
        <v>17</v>
      </c>
      <c r="D199" s="35" t="n">
        <f aca="false">EDATE(Übersicht!$F$8,B199-1)</f>
        <v>52048</v>
      </c>
      <c r="E199" s="36" t="n">
        <f aca="false">J198</f>
        <v>70712.6046522134</v>
      </c>
      <c r="F199" s="36" t="n">
        <f aca="false">IF(E199&lt;=0,0,MIN(Übersicht!$C$7*(Übersicht!$C$8+Übersicht!$C$9)/12, E199+E199*Übersicht!$C$8/12))</f>
        <v>1587.5</v>
      </c>
      <c r="G199" s="36" t="n">
        <f aca="false">IF(E199&lt;=0,0,E199*Übersicht!$C$8/12)</f>
        <v>226.869606592518</v>
      </c>
      <c r="H199" s="36" t="n">
        <f aca="false">IF(F199&lt;=0,0,F199-G199)</f>
        <v>1360.63039340748</v>
      </c>
      <c r="I199" s="36" t="n">
        <f aca="false">IF(AND(MOD(B199,12)=0, C199&gt;=Übersicht!$F$10, E199-H199&gt;0),MIN(Übersicht!$F$9, E199-H199),0)</f>
        <v>0</v>
      </c>
      <c r="J199" s="36" t="n">
        <f aca="false">MAX(0, E199-H199-I199)</f>
        <v>69351.9742588059</v>
      </c>
      <c r="K199" s="36" t="n">
        <f aca="false">K198+G199</f>
        <v>125501.974258806</v>
      </c>
      <c r="L199" s="37" t="n">
        <f aca="false">L198+H199+I199</f>
        <v>230648.025741194</v>
      </c>
    </row>
    <row r="200" customFormat="false" ht="15" hidden="false" customHeight="false" outlineLevel="0" collapsed="false">
      <c r="B200" s="28" t="n">
        <v>197</v>
      </c>
      <c r="C200" s="29" t="n">
        <f aca="false">INT((B200-1)/12)+1</f>
        <v>17</v>
      </c>
      <c r="D200" s="30" t="n">
        <f aca="false">EDATE(Übersicht!$F$8,B200-1)</f>
        <v>52079</v>
      </c>
      <c r="E200" s="31" t="n">
        <f aca="false">J199</f>
        <v>69351.9742588059</v>
      </c>
      <c r="F200" s="31" t="n">
        <f aca="false">IF(E200&lt;=0,0,MIN(Übersicht!$C$7*(Übersicht!$C$8+Übersicht!$C$9)/12, E200+E200*Übersicht!$C$8/12))</f>
        <v>1587.5</v>
      </c>
      <c r="G200" s="31" t="n">
        <f aca="false">IF(E200&lt;=0,0,E200*Übersicht!$C$8/12)</f>
        <v>222.504250747002</v>
      </c>
      <c r="H200" s="31" t="n">
        <f aca="false">IF(F200&lt;=0,0,F200-G200)</f>
        <v>1364.995749253</v>
      </c>
      <c r="I200" s="31" t="n">
        <f aca="false">IF(AND(MOD(B200,12)=0, C200&gt;=Übersicht!$F$10, E200-H200&gt;0),MIN(Übersicht!$F$9, E200-H200),0)</f>
        <v>0</v>
      </c>
      <c r="J200" s="31" t="n">
        <f aca="false">MAX(0, E200-H200-I200)</f>
        <v>67986.9785095529</v>
      </c>
      <c r="K200" s="31" t="n">
        <f aca="false">K199+G200</f>
        <v>125724.478509553</v>
      </c>
      <c r="L200" s="32" t="n">
        <f aca="false">L199+H200+I200</f>
        <v>232013.021490447</v>
      </c>
    </row>
    <row r="201" customFormat="false" ht="15" hidden="false" customHeight="false" outlineLevel="0" collapsed="false">
      <c r="B201" s="33" t="n">
        <v>198</v>
      </c>
      <c r="C201" s="34" t="n">
        <f aca="false">INT((B201-1)/12)+1</f>
        <v>17</v>
      </c>
      <c r="D201" s="35" t="n">
        <f aca="false">EDATE(Übersicht!$F$8,B201-1)</f>
        <v>52110</v>
      </c>
      <c r="E201" s="36" t="n">
        <f aca="false">J200</f>
        <v>67986.9785095529</v>
      </c>
      <c r="F201" s="36" t="n">
        <f aca="false">IF(E201&lt;=0,0,MIN(Übersicht!$C$7*(Übersicht!$C$8+Übersicht!$C$9)/12, E201+E201*Übersicht!$C$8/12))</f>
        <v>1587.5</v>
      </c>
      <c r="G201" s="36" t="n">
        <f aca="false">IF(E201&lt;=0,0,E201*Übersicht!$C$8/12)</f>
        <v>218.124889384816</v>
      </c>
      <c r="H201" s="36" t="n">
        <f aca="false">IF(F201&lt;=0,0,F201-G201)</f>
        <v>1369.37511061518</v>
      </c>
      <c r="I201" s="36" t="n">
        <f aca="false">IF(AND(MOD(B201,12)=0, C201&gt;=Übersicht!$F$10, E201-H201&gt;0),MIN(Übersicht!$F$9, E201-H201),0)</f>
        <v>0</v>
      </c>
      <c r="J201" s="36" t="n">
        <f aca="false">MAX(0, E201-H201-I201)</f>
        <v>66617.6033989378</v>
      </c>
      <c r="K201" s="36" t="n">
        <f aca="false">K200+G201</f>
        <v>125942.603398937</v>
      </c>
      <c r="L201" s="37" t="n">
        <f aca="false">L200+H201+I201</f>
        <v>233382.396601063</v>
      </c>
    </row>
    <row r="202" customFormat="false" ht="15" hidden="false" customHeight="false" outlineLevel="0" collapsed="false">
      <c r="B202" s="28" t="n">
        <v>199</v>
      </c>
      <c r="C202" s="29" t="n">
        <f aca="false">INT((B202-1)/12)+1</f>
        <v>17</v>
      </c>
      <c r="D202" s="30" t="n">
        <f aca="false">EDATE(Übersicht!$F$8,B202-1)</f>
        <v>52140</v>
      </c>
      <c r="E202" s="31" t="n">
        <f aca="false">J201</f>
        <v>66617.6033989378</v>
      </c>
      <c r="F202" s="31" t="n">
        <f aca="false">IF(E202&lt;=0,0,MIN(Übersicht!$C$7*(Übersicht!$C$8+Übersicht!$C$9)/12, E202+E202*Übersicht!$C$8/12))</f>
        <v>1587.5</v>
      </c>
      <c r="G202" s="31" t="n">
        <f aca="false">IF(E202&lt;=0,0,E202*Übersicht!$C$8/12)</f>
        <v>213.731477571592</v>
      </c>
      <c r="H202" s="31" t="n">
        <f aca="false">IF(F202&lt;=0,0,F202-G202)</f>
        <v>1373.76852242841</v>
      </c>
      <c r="I202" s="31" t="n">
        <f aca="false">IF(AND(MOD(B202,12)=0, C202&gt;=Übersicht!$F$10, E202-H202&gt;0),MIN(Übersicht!$F$9, E202-H202),0)</f>
        <v>0</v>
      </c>
      <c r="J202" s="31" t="n">
        <f aca="false">MAX(0, E202-H202-I202)</f>
        <v>65243.8348765093</v>
      </c>
      <c r="K202" s="31" t="n">
        <f aca="false">K201+G202</f>
        <v>126156.334876509</v>
      </c>
      <c r="L202" s="32" t="n">
        <f aca="false">L201+H202+I202</f>
        <v>234756.165123491</v>
      </c>
    </row>
    <row r="203" customFormat="false" ht="15" hidden="false" customHeight="false" outlineLevel="0" collapsed="false">
      <c r="B203" s="33" t="n">
        <v>200</v>
      </c>
      <c r="C203" s="34" t="n">
        <f aca="false">INT((B203-1)/12)+1</f>
        <v>17</v>
      </c>
      <c r="D203" s="35" t="n">
        <f aca="false">EDATE(Übersicht!$F$8,B203-1)</f>
        <v>52171</v>
      </c>
      <c r="E203" s="36" t="n">
        <f aca="false">J202</f>
        <v>65243.8348765093</v>
      </c>
      <c r="F203" s="36" t="n">
        <f aca="false">IF(E203&lt;=0,0,MIN(Übersicht!$C$7*(Übersicht!$C$8+Übersicht!$C$9)/12, E203+E203*Übersicht!$C$8/12))</f>
        <v>1587.5</v>
      </c>
      <c r="G203" s="36" t="n">
        <f aca="false">IF(E203&lt;=0,0,E203*Übersicht!$C$8/12)</f>
        <v>209.323970228801</v>
      </c>
      <c r="H203" s="36" t="n">
        <f aca="false">IF(F203&lt;=0,0,F203-G203)</f>
        <v>1378.1760297712</v>
      </c>
      <c r="I203" s="36" t="n">
        <f aca="false">IF(AND(MOD(B203,12)=0, C203&gt;=Übersicht!$F$10, E203-H203&gt;0),MIN(Übersicht!$F$9, E203-H203),0)</f>
        <v>0</v>
      </c>
      <c r="J203" s="36" t="n">
        <f aca="false">MAX(0, E203-H203-I203)</f>
        <v>63865.6588467381</v>
      </c>
      <c r="K203" s="36" t="n">
        <f aca="false">K202+G203</f>
        <v>126365.658846738</v>
      </c>
      <c r="L203" s="37" t="n">
        <f aca="false">L202+H203+I203</f>
        <v>236134.341153262</v>
      </c>
    </row>
    <row r="204" customFormat="false" ht="15" hidden="false" customHeight="false" outlineLevel="0" collapsed="false">
      <c r="B204" s="28" t="n">
        <v>201</v>
      </c>
      <c r="C204" s="29" t="n">
        <f aca="false">INT((B204-1)/12)+1</f>
        <v>17</v>
      </c>
      <c r="D204" s="30" t="n">
        <f aca="false">EDATE(Übersicht!$F$8,B204-1)</f>
        <v>52201</v>
      </c>
      <c r="E204" s="31" t="n">
        <f aca="false">J203</f>
        <v>63865.6588467381</v>
      </c>
      <c r="F204" s="31" t="n">
        <f aca="false">IF(E204&lt;=0,0,MIN(Übersicht!$C$7*(Übersicht!$C$8+Übersicht!$C$9)/12, E204+E204*Übersicht!$C$8/12))</f>
        <v>1587.5</v>
      </c>
      <c r="G204" s="31" t="n">
        <f aca="false">IF(E204&lt;=0,0,E204*Übersicht!$C$8/12)</f>
        <v>204.902322133285</v>
      </c>
      <c r="H204" s="31" t="n">
        <f aca="false">IF(F204&lt;=0,0,F204-G204)</f>
        <v>1382.59767786672</v>
      </c>
      <c r="I204" s="31" t="n">
        <f aca="false">IF(AND(MOD(B204,12)=0, C204&gt;=Übersicht!$F$10, E204-H204&gt;0),MIN(Übersicht!$F$9, E204-H204),0)</f>
        <v>0</v>
      </c>
      <c r="J204" s="31" t="n">
        <f aca="false">MAX(0, E204-H204-I204)</f>
        <v>62483.0611688714</v>
      </c>
      <c r="K204" s="31" t="n">
        <f aca="false">K203+G204</f>
        <v>126570.561168871</v>
      </c>
      <c r="L204" s="32" t="n">
        <f aca="false">L203+H204+I204</f>
        <v>237516.938831129</v>
      </c>
    </row>
    <row r="205" customFormat="false" ht="15" hidden="false" customHeight="false" outlineLevel="0" collapsed="false">
      <c r="B205" s="33" t="n">
        <v>202</v>
      </c>
      <c r="C205" s="34" t="n">
        <f aca="false">INT((B205-1)/12)+1</f>
        <v>17</v>
      </c>
      <c r="D205" s="35" t="n">
        <f aca="false">EDATE(Übersicht!$F$8,B205-1)</f>
        <v>52232</v>
      </c>
      <c r="E205" s="36" t="n">
        <f aca="false">J204</f>
        <v>62483.0611688714</v>
      </c>
      <c r="F205" s="36" t="n">
        <f aca="false">IF(E205&lt;=0,0,MIN(Übersicht!$C$7*(Übersicht!$C$8+Übersicht!$C$9)/12, E205+E205*Übersicht!$C$8/12))</f>
        <v>1587.5</v>
      </c>
      <c r="G205" s="36" t="n">
        <f aca="false">IF(E205&lt;=0,0,E205*Übersicht!$C$8/12)</f>
        <v>200.466487916796</v>
      </c>
      <c r="H205" s="36" t="n">
        <f aca="false">IF(F205&lt;=0,0,F205-G205)</f>
        <v>1387.0335120832</v>
      </c>
      <c r="I205" s="36" t="n">
        <f aca="false">IF(AND(MOD(B205,12)=0, C205&gt;=Übersicht!$F$10, E205-H205&gt;0),MIN(Übersicht!$F$9, E205-H205),0)</f>
        <v>0</v>
      </c>
      <c r="J205" s="36" t="n">
        <f aca="false">MAX(0, E205-H205-I205)</f>
        <v>61096.0276567882</v>
      </c>
      <c r="K205" s="36" t="n">
        <f aca="false">K204+G205</f>
        <v>126771.027656788</v>
      </c>
      <c r="L205" s="37" t="n">
        <f aca="false">L204+H205+I205</f>
        <v>238903.972343212</v>
      </c>
    </row>
    <row r="206" customFormat="false" ht="15" hidden="false" customHeight="false" outlineLevel="0" collapsed="false">
      <c r="B206" s="28" t="n">
        <v>203</v>
      </c>
      <c r="C206" s="29" t="n">
        <f aca="false">INT((B206-1)/12)+1</f>
        <v>17</v>
      </c>
      <c r="D206" s="30" t="n">
        <f aca="false">EDATE(Übersicht!$F$8,B206-1)</f>
        <v>52263</v>
      </c>
      <c r="E206" s="31" t="n">
        <f aca="false">J205</f>
        <v>61096.0276567882</v>
      </c>
      <c r="F206" s="31" t="n">
        <f aca="false">IF(E206&lt;=0,0,MIN(Übersicht!$C$7*(Übersicht!$C$8+Übersicht!$C$9)/12, E206+E206*Übersicht!$C$8/12))</f>
        <v>1587.5</v>
      </c>
      <c r="G206" s="31" t="n">
        <f aca="false">IF(E206&lt;=0,0,E206*Übersicht!$C$8/12)</f>
        <v>196.016422065529</v>
      </c>
      <c r="H206" s="31" t="n">
        <f aca="false">IF(F206&lt;=0,0,F206-G206)</f>
        <v>1391.48357793447</v>
      </c>
      <c r="I206" s="31" t="n">
        <f aca="false">IF(AND(MOD(B206,12)=0, C206&gt;=Übersicht!$F$10, E206-H206&gt;0),MIN(Übersicht!$F$9, E206-H206),0)</f>
        <v>0</v>
      </c>
      <c r="J206" s="31" t="n">
        <f aca="false">MAX(0, E206-H206-I206)</f>
        <v>59704.5440788537</v>
      </c>
      <c r="K206" s="31" t="n">
        <f aca="false">K205+G206</f>
        <v>126967.044078853</v>
      </c>
      <c r="L206" s="32" t="n">
        <f aca="false">L205+H206+I206</f>
        <v>240295.455921147</v>
      </c>
    </row>
    <row r="207" customFormat="false" ht="15" hidden="false" customHeight="false" outlineLevel="0" collapsed="false">
      <c r="B207" s="38" t="n">
        <v>204</v>
      </c>
      <c r="C207" s="39" t="n">
        <f aca="false">INT((B207-1)/12)+1</f>
        <v>17</v>
      </c>
      <c r="D207" s="40" t="n">
        <f aca="false">EDATE(Übersicht!$F$8,B207-1)</f>
        <v>52291</v>
      </c>
      <c r="E207" s="41" t="n">
        <f aca="false">J206</f>
        <v>59704.5440788537</v>
      </c>
      <c r="F207" s="41" t="n">
        <f aca="false">IF(E207&lt;=0,0,MIN(Übersicht!$C$7*(Übersicht!$C$8+Übersicht!$C$9)/12, E207+E207*Übersicht!$C$8/12))</f>
        <v>1587.5</v>
      </c>
      <c r="G207" s="41" t="n">
        <f aca="false">IF(E207&lt;=0,0,E207*Übersicht!$C$8/12)</f>
        <v>191.552078919656</v>
      </c>
      <c r="H207" s="41" t="n">
        <f aca="false">IF(F207&lt;=0,0,F207-G207)</f>
        <v>1395.94792108034</v>
      </c>
      <c r="I207" s="42" t="n">
        <f aca="false">IF(AND(MOD(B207,12)=0, C207&gt;=Übersicht!$F$10, E207-H207&gt;0),MIN(Übersicht!$F$9, E207-H207),0)</f>
        <v>3000</v>
      </c>
      <c r="J207" s="41" t="n">
        <f aca="false">MAX(0, E207-H207-I207)</f>
        <v>55308.5961577734</v>
      </c>
      <c r="K207" s="41" t="n">
        <f aca="false">K206+G207</f>
        <v>127158.596157773</v>
      </c>
      <c r="L207" s="43" t="n">
        <f aca="false">L206+H207+I207</f>
        <v>244691.403842227</v>
      </c>
    </row>
    <row r="208" customFormat="false" ht="15" hidden="false" customHeight="false" outlineLevel="0" collapsed="false">
      <c r="B208" s="28" t="n">
        <v>205</v>
      </c>
      <c r="C208" s="29" t="n">
        <f aca="false">INT((B208-1)/12)+1</f>
        <v>18</v>
      </c>
      <c r="D208" s="30" t="n">
        <f aca="false">EDATE(Übersicht!$F$8,B208-1)</f>
        <v>52322</v>
      </c>
      <c r="E208" s="31" t="n">
        <f aca="false">J207</f>
        <v>55308.5961577734</v>
      </c>
      <c r="F208" s="31" t="n">
        <f aca="false">IF(E208&lt;=0,0,MIN(Übersicht!$C$7*(Übersicht!$C$8+Übersicht!$C$9)/12, E208+E208*Übersicht!$C$8/12))</f>
        <v>1587.5</v>
      </c>
      <c r="G208" s="31" t="n">
        <f aca="false">IF(E208&lt;=0,0,E208*Übersicht!$C$8/12)</f>
        <v>177.448412672856</v>
      </c>
      <c r="H208" s="31" t="n">
        <f aca="false">IF(F208&lt;=0,0,F208-G208)</f>
        <v>1410.05158732714</v>
      </c>
      <c r="I208" s="31" t="n">
        <f aca="false">IF(AND(MOD(B208,12)=0, C208&gt;=Übersicht!$F$10, E208-H208&gt;0),MIN(Übersicht!$F$9, E208-H208),0)</f>
        <v>0</v>
      </c>
      <c r="J208" s="31" t="n">
        <f aca="false">MAX(0, E208-H208-I208)</f>
        <v>53898.5445704463</v>
      </c>
      <c r="K208" s="31" t="n">
        <f aca="false">K207+G208</f>
        <v>127336.044570446</v>
      </c>
      <c r="L208" s="32" t="n">
        <f aca="false">L207+H208+I208</f>
        <v>246101.455429554</v>
      </c>
    </row>
    <row r="209" customFormat="false" ht="15" hidden="false" customHeight="false" outlineLevel="0" collapsed="false">
      <c r="B209" s="33" t="n">
        <v>206</v>
      </c>
      <c r="C209" s="34" t="n">
        <f aca="false">INT((B209-1)/12)+1</f>
        <v>18</v>
      </c>
      <c r="D209" s="35" t="n">
        <f aca="false">EDATE(Übersicht!$F$8,B209-1)</f>
        <v>52352</v>
      </c>
      <c r="E209" s="36" t="n">
        <f aca="false">J208</f>
        <v>53898.5445704463</v>
      </c>
      <c r="F209" s="36" t="n">
        <f aca="false">IF(E209&lt;=0,0,MIN(Übersicht!$C$7*(Übersicht!$C$8+Übersicht!$C$9)/12, E209+E209*Übersicht!$C$8/12))</f>
        <v>1587.5</v>
      </c>
      <c r="G209" s="36" t="n">
        <f aca="false">IF(E209&lt;=0,0,E209*Übersicht!$C$8/12)</f>
        <v>172.924497163515</v>
      </c>
      <c r="H209" s="36" t="n">
        <f aca="false">IF(F209&lt;=0,0,F209-G209)</f>
        <v>1414.57550283649</v>
      </c>
      <c r="I209" s="36" t="n">
        <f aca="false">IF(AND(MOD(B209,12)=0, C209&gt;=Übersicht!$F$10, E209-H209&gt;0),MIN(Übersicht!$F$9, E209-H209),0)</f>
        <v>0</v>
      </c>
      <c r="J209" s="36" t="n">
        <f aca="false">MAX(0, E209-H209-I209)</f>
        <v>52483.9690676098</v>
      </c>
      <c r="K209" s="36" t="n">
        <f aca="false">K208+G209</f>
        <v>127508.96906761</v>
      </c>
      <c r="L209" s="37" t="n">
        <f aca="false">L208+H209+I209</f>
        <v>247516.030932391</v>
      </c>
    </row>
    <row r="210" customFormat="false" ht="15" hidden="false" customHeight="false" outlineLevel="0" collapsed="false">
      <c r="B210" s="28" t="n">
        <v>207</v>
      </c>
      <c r="C210" s="29" t="n">
        <f aca="false">INT((B210-1)/12)+1</f>
        <v>18</v>
      </c>
      <c r="D210" s="30" t="n">
        <f aca="false">EDATE(Übersicht!$F$8,B210-1)</f>
        <v>52383</v>
      </c>
      <c r="E210" s="31" t="n">
        <f aca="false">J209</f>
        <v>52483.9690676098</v>
      </c>
      <c r="F210" s="31" t="n">
        <f aca="false">IF(E210&lt;=0,0,MIN(Übersicht!$C$7*(Übersicht!$C$8+Übersicht!$C$9)/12, E210+E210*Übersicht!$C$8/12))</f>
        <v>1587.5</v>
      </c>
      <c r="G210" s="31" t="n">
        <f aca="false">IF(E210&lt;=0,0,E210*Übersicht!$C$8/12)</f>
        <v>168.386067425248</v>
      </c>
      <c r="H210" s="31" t="n">
        <f aca="false">IF(F210&lt;=0,0,F210-G210)</f>
        <v>1419.11393257475</v>
      </c>
      <c r="I210" s="31" t="n">
        <f aca="false">IF(AND(MOD(B210,12)=0, C210&gt;=Übersicht!$F$10, E210-H210&gt;0),MIN(Übersicht!$F$9, E210-H210),0)</f>
        <v>0</v>
      </c>
      <c r="J210" s="31" t="n">
        <f aca="false">MAX(0, E210-H210-I210)</f>
        <v>51064.855135035</v>
      </c>
      <c r="K210" s="31" t="n">
        <f aca="false">K209+G210</f>
        <v>127677.355135035</v>
      </c>
      <c r="L210" s="32" t="n">
        <f aca="false">L209+H210+I210</f>
        <v>248935.144864965</v>
      </c>
    </row>
    <row r="211" customFormat="false" ht="15" hidden="false" customHeight="false" outlineLevel="0" collapsed="false">
      <c r="B211" s="33" t="n">
        <v>208</v>
      </c>
      <c r="C211" s="34" t="n">
        <f aca="false">INT((B211-1)/12)+1</f>
        <v>18</v>
      </c>
      <c r="D211" s="35" t="n">
        <f aca="false">EDATE(Übersicht!$F$8,B211-1)</f>
        <v>52413</v>
      </c>
      <c r="E211" s="36" t="n">
        <f aca="false">J210</f>
        <v>51064.855135035</v>
      </c>
      <c r="F211" s="36" t="n">
        <f aca="false">IF(E211&lt;=0,0,MIN(Übersicht!$C$7*(Übersicht!$C$8+Übersicht!$C$9)/12, E211+E211*Übersicht!$C$8/12))</f>
        <v>1587.5</v>
      </c>
      <c r="G211" s="36" t="n">
        <f aca="false">IF(E211&lt;=0,0,E211*Übersicht!$C$8/12)</f>
        <v>163.833076891571</v>
      </c>
      <c r="H211" s="36" t="n">
        <f aca="false">IF(F211&lt;=0,0,F211-G211)</f>
        <v>1423.66692310843</v>
      </c>
      <c r="I211" s="36" t="n">
        <f aca="false">IF(AND(MOD(B211,12)=0, C211&gt;=Übersicht!$F$10, E211-H211&gt;0),MIN(Übersicht!$F$9, E211-H211),0)</f>
        <v>0</v>
      </c>
      <c r="J211" s="36" t="n">
        <f aca="false">MAX(0, E211-H211-I211)</f>
        <v>49641.1882119266</v>
      </c>
      <c r="K211" s="36" t="n">
        <f aca="false">K210+G211</f>
        <v>127841.188211926</v>
      </c>
      <c r="L211" s="37" t="n">
        <f aca="false">L210+H211+I211</f>
        <v>250358.811788074</v>
      </c>
    </row>
    <row r="212" customFormat="false" ht="15" hidden="false" customHeight="false" outlineLevel="0" collapsed="false">
      <c r="B212" s="28" t="n">
        <v>209</v>
      </c>
      <c r="C212" s="29" t="n">
        <f aca="false">INT((B212-1)/12)+1</f>
        <v>18</v>
      </c>
      <c r="D212" s="30" t="n">
        <f aca="false">EDATE(Übersicht!$F$8,B212-1)</f>
        <v>52444</v>
      </c>
      <c r="E212" s="31" t="n">
        <f aca="false">J211</f>
        <v>49641.1882119266</v>
      </c>
      <c r="F212" s="31" t="n">
        <f aca="false">IF(E212&lt;=0,0,MIN(Übersicht!$C$7*(Übersicht!$C$8+Übersicht!$C$9)/12, E212+E212*Übersicht!$C$8/12))</f>
        <v>1587.5</v>
      </c>
      <c r="G212" s="31" t="n">
        <f aca="false">IF(E212&lt;=0,0,E212*Übersicht!$C$8/12)</f>
        <v>159.265478846598</v>
      </c>
      <c r="H212" s="31" t="n">
        <f aca="false">IF(F212&lt;=0,0,F212-G212)</f>
        <v>1428.2345211534</v>
      </c>
      <c r="I212" s="31" t="n">
        <f aca="false">IF(AND(MOD(B212,12)=0, C212&gt;=Übersicht!$F$10, E212-H212&gt;0),MIN(Übersicht!$F$9, E212-H212),0)</f>
        <v>0</v>
      </c>
      <c r="J212" s="31" t="n">
        <f aca="false">MAX(0, E212-H212-I212)</f>
        <v>48212.9536907732</v>
      </c>
      <c r="K212" s="31" t="n">
        <f aca="false">K211+G212</f>
        <v>128000.453690773</v>
      </c>
      <c r="L212" s="32" t="n">
        <f aca="false">L211+H212+I212</f>
        <v>251787.046309227</v>
      </c>
    </row>
    <row r="213" customFormat="false" ht="15" hidden="false" customHeight="false" outlineLevel="0" collapsed="false">
      <c r="B213" s="33" t="n">
        <v>210</v>
      </c>
      <c r="C213" s="34" t="n">
        <f aca="false">INT((B213-1)/12)+1</f>
        <v>18</v>
      </c>
      <c r="D213" s="35" t="n">
        <f aca="false">EDATE(Übersicht!$F$8,B213-1)</f>
        <v>52475</v>
      </c>
      <c r="E213" s="36" t="n">
        <f aca="false">J212</f>
        <v>48212.9536907732</v>
      </c>
      <c r="F213" s="36" t="n">
        <f aca="false">IF(E213&lt;=0,0,MIN(Übersicht!$C$7*(Übersicht!$C$8+Übersicht!$C$9)/12, E213+E213*Übersicht!$C$8/12))</f>
        <v>1587.5</v>
      </c>
      <c r="G213" s="36" t="n">
        <f aca="false">IF(E213&lt;=0,0,E213*Übersicht!$C$8/12)</f>
        <v>154.683226424564</v>
      </c>
      <c r="H213" s="36" t="n">
        <f aca="false">IF(F213&lt;=0,0,F213-G213)</f>
        <v>1432.81677357544</v>
      </c>
      <c r="I213" s="36" t="n">
        <f aca="false">IF(AND(MOD(B213,12)=0, C213&gt;=Übersicht!$F$10, E213-H213&gt;0),MIN(Übersicht!$F$9, E213-H213),0)</f>
        <v>0</v>
      </c>
      <c r="J213" s="36" t="n">
        <f aca="false">MAX(0, E213-H213-I213)</f>
        <v>46780.1369171977</v>
      </c>
      <c r="K213" s="36" t="n">
        <f aca="false">K212+G213</f>
        <v>128155.136917198</v>
      </c>
      <c r="L213" s="37" t="n">
        <f aca="false">L212+H213+I213</f>
        <v>253219.863082803</v>
      </c>
    </row>
    <row r="214" customFormat="false" ht="15" hidden="false" customHeight="false" outlineLevel="0" collapsed="false">
      <c r="B214" s="28" t="n">
        <v>211</v>
      </c>
      <c r="C214" s="29" t="n">
        <f aca="false">INT((B214-1)/12)+1</f>
        <v>18</v>
      </c>
      <c r="D214" s="30" t="n">
        <f aca="false">EDATE(Übersicht!$F$8,B214-1)</f>
        <v>52505</v>
      </c>
      <c r="E214" s="31" t="n">
        <f aca="false">J213</f>
        <v>46780.1369171977</v>
      </c>
      <c r="F214" s="31" t="n">
        <f aca="false">IF(E214&lt;=0,0,MIN(Übersicht!$C$7*(Übersicht!$C$8+Übersicht!$C$9)/12, E214+E214*Übersicht!$C$8/12))</f>
        <v>1587.5</v>
      </c>
      <c r="G214" s="31" t="n">
        <f aca="false">IF(E214&lt;=0,0,E214*Übersicht!$C$8/12)</f>
        <v>150.086272609343</v>
      </c>
      <c r="H214" s="31" t="n">
        <f aca="false">IF(F214&lt;=0,0,F214-G214)</f>
        <v>1437.41372739066</v>
      </c>
      <c r="I214" s="31" t="n">
        <f aca="false">IF(AND(MOD(B214,12)=0, C214&gt;=Übersicht!$F$10, E214-H214&gt;0),MIN(Übersicht!$F$9, E214-H214),0)</f>
        <v>0</v>
      </c>
      <c r="J214" s="31" t="n">
        <f aca="false">MAX(0, E214-H214-I214)</f>
        <v>45342.7231898071</v>
      </c>
      <c r="K214" s="31" t="n">
        <f aca="false">K213+G214</f>
        <v>128305.223189807</v>
      </c>
      <c r="L214" s="32" t="n">
        <f aca="false">L213+H214+I214</f>
        <v>254657.276810193</v>
      </c>
    </row>
    <row r="215" customFormat="false" ht="15" hidden="false" customHeight="false" outlineLevel="0" collapsed="false">
      <c r="B215" s="33" t="n">
        <v>212</v>
      </c>
      <c r="C215" s="34" t="n">
        <f aca="false">INT((B215-1)/12)+1</f>
        <v>18</v>
      </c>
      <c r="D215" s="35" t="n">
        <f aca="false">EDATE(Übersicht!$F$8,B215-1)</f>
        <v>52536</v>
      </c>
      <c r="E215" s="36" t="n">
        <f aca="false">J214</f>
        <v>45342.7231898071</v>
      </c>
      <c r="F215" s="36" t="n">
        <f aca="false">IF(E215&lt;=0,0,MIN(Übersicht!$C$7*(Übersicht!$C$8+Übersicht!$C$9)/12, E215+E215*Übersicht!$C$8/12))</f>
        <v>1587.5</v>
      </c>
      <c r="G215" s="36" t="n">
        <f aca="false">IF(E215&lt;=0,0,E215*Übersicht!$C$8/12)</f>
        <v>145.474570233964</v>
      </c>
      <c r="H215" s="36" t="n">
        <f aca="false">IF(F215&lt;=0,0,F215-G215)</f>
        <v>1442.02542976604</v>
      </c>
      <c r="I215" s="36" t="n">
        <f aca="false">IF(AND(MOD(B215,12)=0, C215&gt;=Übersicht!$F$10, E215-H215&gt;0),MIN(Übersicht!$F$9, E215-H215),0)</f>
        <v>0</v>
      </c>
      <c r="J215" s="36" t="n">
        <f aca="false">MAX(0, E215-H215-I215)</f>
        <v>43900.6977600411</v>
      </c>
      <c r="K215" s="36" t="n">
        <f aca="false">K214+G215</f>
        <v>128450.697760041</v>
      </c>
      <c r="L215" s="37" t="n">
        <f aca="false">L214+H215+I215</f>
        <v>256099.302239959</v>
      </c>
    </row>
    <row r="216" customFormat="false" ht="15" hidden="false" customHeight="false" outlineLevel="0" collapsed="false">
      <c r="B216" s="28" t="n">
        <v>213</v>
      </c>
      <c r="C216" s="29" t="n">
        <f aca="false">INT((B216-1)/12)+1</f>
        <v>18</v>
      </c>
      <c r="D216" s="30" t="n">
        <f aca="false">EDATE(Übersicht!$F$8,B216-1)</f>
        <v>52566</v>
      </c>
      <c r="E216" s="31" t="n">
        <f aca="false">J215</f>
        <v>43900.6977600411</v>
      </c>
      <c r="F216" s="31" t="n">
        <f aca="false">IF(E216&lt;=0,0,MIN(Übersicht!$C$7*(Übersicht!$C$8+Übersicht!$C$9)/12, E216+E216*Übersicht!$C$8/12))</f>
        <v>1587.5</v>
      </c>
      <c r="G216" s="31" t="n">
        <f aca="false">IF(E216&lt;=0,0,E216*Übersicht!$C$8/12)</f>
        <v>140.848071980132</v>
      </c>
      <c r="H216" s="31" t="n">
        <f aca="false">IF(F216&lt;=0,0,F216-G216)</f>
        <v>1446.65192801987</v>
      </c>
      <c r="I216" s="31" t="n">
        <f aca="false">IF(AND(MOD(B216,12)=0, C216&gt;=Übersicht!$F$10, E216-H216&gt;0),MIN(Übersicht!$F$9, E216-H216),0)</f>
        <v>0</v>
      </c>
      <c r="J216" s="31" t="n">
        <f aca="false">MAX(0, E216-H216-I216)</f>
        <v>42454.0458320212</v>
      </c>
      <c r="K216" s="31" t="n">
        <f aca="false">K215+G216</f>
        <v>128591.545832021</v>
      </c>
      <c r="L216" s="32" t="n">
        <f aca="false">L215+H216+I216</f>
        <v>257545.954167979</v>
      </c>
    </row>
    <row r="217" customFormat="false" ht="15" hidden="false" customHeight="false" outlineLevel="0" collapsed="false">
      <c r="B217" s="33" t="n">
        <v>214</v>
      </c>
      <c r="C217" s="34" t="n">
        <f aca="false">INT((B217-1)/12)+1</f>
        <v>18</v>
      </c>
      <c r="D217" s="35" t="n">
        <f aca="false">EDATE(Übersicht!$F$8,B217-1)</f>
        <v>52597</v>
      </c>
      <c r="E217" s="36" t="n">
        <f aca="false">J216</f>
        <v>42454.0458320212</v>
      </c>
      <c r="F217" s="36" t="n">
        <f aca="false">IF(E217&lt;=0,0,MIN(Übersicht!$C$7*(Übersicht!$C$8+Übersicht!$C$9)/12, E217+E217*Übersicht!$C$8/12))</f>
        <v>1587.5</v>
      </c>
      <c r="G217" s="36" t="n">
        <f aca="false">IF(E217&lt;=0,0,E217*Übersicht!$C$8/12)</f>
        <v>136.206730377735</v>
      </c>
      <c r="H217" s="36" t="n">
        <f aca="false">IF(F217&lt;=0,0,F217-G217)</f>
        <v>1451.29326962227</v>
      </c>
      <c r="I217" s="36" t="n">
        <f aca="false">IF(AND(MOD(B217,12)=0, C217&gt;=Übersicht!$F$10, E217-H217&gt;0),MIN(Übersicht!$F$9, E217-H217),0)</f>
        <v>0</v>
      </c>
      <c r="J217" s="36" t="n">
        <f aca="false">MAX(0, E217-H217-I217)</f>
        <v>41002.7525623989</v>
      </c>
      <c r="K217" s="36" t="n">
        <f aca="false">K216+G217</f>
        <v>128727.752562399</v>
      </c>
      <c r="L217" s="37" t="n">
        <f aca="false">L216+H217+I217</f>
        <v>258997.247437601</v>
      </c>
    </row>
    <row r="218" customFormat="false" ht="15" hidden="false" customHeight="false" outlineLevel="0" collapsed="false">
      <c r="B218" s="28" t="n">
        <v>215</v>
      </c>
      <c r="C218" s="29" t="n">
        <f aca="false">INT((B218-1)/12)+1</f>
        <v>18</v>
      </c>
      <c r="D218" s="30" t="n">
        <f aca="false">EDATE(Übersicht!$F$8,B218-1)</f>
        <v>52628</v>
      </c>
      <c r="E218" s="31" t="n">
        <f aca="false">J217</f>
        <v>41002.7525623989</v>
      </c>
      <c r="F218" s="31" t="n">
        <f aca="false">IF(E218&lt;=0,0,MIN(Übersicht!$C$7*(Übersicht!$C$8+Übersicht!$C$9)/12, E218+E218*Übersicht!$C$8/12))</f>
        <v>1587.5</v>
      </c>
      <c r="G218" s="31" t="n">
        <f aca="false">IF(E218&lt;=0,0,E218*Übersicht!$C$8/12)</f>
        <v>131.550497804363</v>
      </c>
      <c r="H218" s="31" t="n">
        <f aca="false">IF(F218&lt;=0,0,F218-G218)</f>
        <v>1455.94950219564</v>
      </c>
      <c r="I218" s="31" t="n">
        <f aca="false">IF(AND(MOD(B218,12)=0, C218&gt;=Übersicht!$F$10, E218-H218&gt;0),MIN(Übersicht!$F$9, E218-H218),0)</f>
        <v>0</v>
      </c>
      <c r="J218" s="31" t="n">
        <f aca="false">MAX(0, E218-H218-I218)</f>
        <v>39546.8030602033</v>
      </c>
      <c r="K218" s="31" t="n">
        <f aca="false">K217+G218</f>
        <v>128859.303060203</v>
      </c>
      <c r="L218" s="32" t="n">
        <f aca="false">L217+H218+I218</f>
        <v>260453.196939797</v>
      </c>
    </row>
    <row r="219" customFormat="false" ht="15" hidden="false" customHeight="false" outlineLevel="0" collapsed="false">
      <c r="B219" s="38" t="n">
        <v>216</v>
      </c>
      <c r="C219" s="39" t="n">
        <f aca="false">INT((B219-1)/12)+1</f>
        <v>18</v>
      </c>
      <c r="D219" s="40" t="n">
        <f aca="false">EDATE(Übersicht!$F$8,B219-1)</f>
        <v>52657</v>
      </c>
      <c r="E219" s="41" t="n">
        <f aca="false">J218</f>
        <v>39546.8030602033</v>
      </c>
      <c r="F219" s="41" t="n">
        <f aca="false">IF(E219&lt;=0,0,MIN(Übersicht!$C$7*(Übersicht!$C$8+Übersicht!$C$9)/12, E219+E219*Übersicht!$C$8/12))</f>
        <v>1587.5</v>
      </c>
      <c r="G219" s="41" t="n">
        <f aca="false">IF(E219&lt;=0,0,E219*Übersicht!$C$8/12)</f>
        <v>126.879326484819</v>
      </c>
      <c r="H219" s="41" t="n">
        <f aca="false">IF(F219&lt;=0,0,F219-G219)</f>
        <v>1460.62067351518</v>
      </c>
      <c r="I219" s="42" t="n">
        <f aca="false">IF(AND(MOD(B219,12)=0, C219&gt;=Übersicht!$F$10, E219-H219&gt;0),MIN(Übersicht!$F$9, E219-H219),0)</f>
        <v>3000</v>
      </c>
      <c r="J219" s="41" t="n">
        <f aca="false">MAX(0, E219-H219-I219)</f>
        <v>35086.1823866881</v>
      </c>
      <c r="K219" s="41" t="n">
        <f aca="false">K218+G219</f>
        <v>128986.182386688</v>
      </c>
      <c r="L219" s="43" t="n">
        <f aca="false">L218+H219+I219</f>
        <v>264913.817613312</v>
      </c>
    </row>
    <row r="220" customFormat="false" ht="15" hidden="false" customHeight="false" outlineLevel="0" collapsed="false">
      <c r="B220" s="28" t="n">
        <v>217</v>
      </c>
      <c r="C220" s="29" t="n">
        <f aca="false">INT((B220-1)/12)+1</f>
        <v>19</v>
      </c>
      <c r="D220" s="30" t="n">
        <f aca="false">EDATE(Übersicht!$F$8,B220-1)</f>
        <v>52688</v>
      </c>
      <c r="E220" s="31" t="n">
        <f aca="false">J219</f>
        <v>35086.1823866881</v>
      </c>
      <c r="F220" s="31" t="n">
        <f aca="false">IF(E220&lt;=0,0,MIN(Übersicht!$C$7*(Übersicht!$C$8+Übersicht!$C$9)/12, E220+E220*Übersicht!$C$8/12))</f>
        <v>1587.5</v>
      </c>
      <c r="G220" s="31" t="n">
        <f aca="false">IF(E220&lt;=0,0,E220*Übersicht!$C$8/12)</f>
        <v>112.568168490624</v>
      </c>
      <c r="H220" s="31" t="n">
        <f aca="false">IF(F220&lt;=0,0,F220-G220)</f>
        <v>1474.93183150938</v>
      </c>
      <c r="I220" s="31" t="n">
        <f aca="false">IF(AND(MOD(B220,12)=0, C220&gt;=Übersicht!$F$10, E220-H220&gt;0),MIN(Übersicht!$F$9, E220-H220),0)</f>
        <v>0</v>
      </c>
      <c r="J220" s="31" t="n">
        <f aca="false">MAX(0, E220-H220-I220)</f>
        <v>33611.2505551787</v>
      </c>
      <c r="K220" s="31" t="n">
        <f aca="false">K219+G220</f>
        <v>129098.750555178</v>
      </c>
      <c r="L220" s="32" t="n">
        <f aca="false">L219+H220+I220</f>
        <v>266388.749444822</v>
      </c>
    </row>
    <row r="221" customFormat="false" ht="15" hidden="false" customHeight="false" outlineLevel="0" collapsed="false">
      <c r="B221" s="33" t="n">
        <v>218</v>
      </c>
      <c r="C221" s="34" t="n">
        <f aca="false">INT((B221-1)/12)+1</f>
        <v>19</v>
      </c>
      <c r="D221" s="35" t="n">
        <f aca="false">EDATE(Übersicht!$F$8,B221-1)</f>
        <v>52718</v>
      </c>
      <c r="E221" s="36" t="n">
        <f aca="false">J220</f>
        <v>33611.2505551787</v>
      </c>
      <c r="F221" s="36" t="n">
        <f aca="false">IF(E221&lt;=0,0,MIN(Übersicht!$C$7*(Übersicht!$C$8+Übersicht!$C$9)/12, E221+E221*Übersicht!$C$8/12))</f>
        <v>1587.5</v>
      </c>
      <c r="G221" s="36" t="n">
        <f aca="false">IF(E221&lt;=0,0,E221*Übersicht!$C$8/12)</f>
        <v>107.836095531198</v>
      </c>
      <c r="H221" s="36" t="n">
        <f aca="false">IF(F221&lt;=0,0,F221-G221)</f>
        <v>1479.6639044688</v>
      </c>
      <c r="I221" s="36" t="n">
        <f aca="false">IF(AND(MOD(B221,12)=0, C221&gt;=Übersicht!$F$10, E221-H221&gt;0),MIN(Übersicht!$F$9, E221-H221),0)</f>
        <v>0</v>
      </c>
      <c r="J221" s="36" t="n">
        <f aca="false">MAX(0, E221-H221-I221)</f>
        <v>32131.5866507099</v>
      </c>
      <c r="K221" s="36" t="n">
        <f aca="false">K220+G221</f>
        <v>129206.58665071</v>
      </c>
      <c r="L221" s="37" t="n">
        <f aca="false">L220+H221+I221</f>
        <v>267868.41334929</v>
      </c>
    </row>
    <row r="222" customFormat="false" ht="15" hidden="false" customHeight="false" outlineLevel="0" collapsed="false">
      <c r="B222" s="28" t="n">
        <v>219</v>
      </c>
      <c r="C222" s="29" t="n">
        <f aca="false">INT((B222-1)/12)+1</f>
        <v>19</v>
      </c>
      <c r="D222" s="30" t="n">
        <f aca="false">EDATE(Übersicht!$F$8,B222-1)</f>
        <v>52749</v>
      </c>
      <c r="E222" s="31" t="n">
        <f aca="false">J221</f>
        <v>32131.5866507099</v>
      </c>
      <c r="F222" s="31" t="n">
        <f aca="false">IF(E222&lt;=0,0,MIN(Übersicht!$C$7*(Übersicht!$C$8+Übersicht!$C$9)/12, E222+E222*Übersicht!$C$8/12))</f>
        <v>1587.5</v>
      </c>
      <c r="G222" s="31" t="n">
        <f aca="false">IF(E222&lt;=0,0,E222*Übersicht!$C$8/12)</f>
        <v>103.088840504361</v>
      </c>
      <c r="H222" s="31" t="n">
        <f aca="false">IF(F222&lt;=0,0,F222-G222)</f>
        <v>1484.41115949564</v>
      </c>
      <c r="I222" s="31" t="n">
        <f aca="false">IF(AND(MOD(B222,12)=0, C222&gt;=Übersicht!$F$10, E222-H222&gt;0),MIN(Übersicht!$F$9, E222-H222),0)</f>
        <v>0</v>
      </c>
      <c r="J222" s="31" t="n">
        <f aca="false">MAX(0, E222-H222-I222)</f>
        <v>30647.1754912143</v>
      </c>
      <c r="K222" s="31" t="n">
        <f aca="false">K221+G222</f>
        <v>129309.675491214</v>
      </c>
      <c r="L222" s="32" t="n">
        <f aca="false">L221+H222+I222</f>
        <v>269352.824508786</v>
      </c>
    </row>
    <row r="223" customFormat="false" ht="15" hidden="false" customHeight="false" outlineLevel="0" collapsed="false">
      <c r="B223" s="33" t="n">
        <v>220</v>
      </c>
      <c r="C223" s="34" t="n">
        <f aca="false">INT((B223-1)/12)+1</f>
        <v>19</v>
      </c>
      <c r="D223" s="35" t="n">
        <f aca="false">EDATE(Übersicht!$F$8,B223-1)</f>
        <v>52779</v>
      </c>
      <c r="E223" s="36" t="n">
        <f aca="false">J222</f>
        <v>30647.1754912143</v>
      </c>
      <c r="F223" s="36" t="n">
        <f aca="false">IF(E223&lt;=0,0,MIN(Übersicht!$C$7*(Übersicht!$C$8+Übersicht!$C$9)/12, E223+E223*Übersicht!$C$8/12))</f>
        <v>1587.5</v>
      </c>
      <c r="G223" s="36" t="n">
        <f aca="false">IF(E223&lt;=0,0,E223*Übersicht!$C$8/12)</f>
        <v>98.3263547009792</v>
      </c>
      <c r="H223" s="36" t="n">
        <f aca="false">IF(F223&lt;=0,0,F223-G223)</f>
        <v>1489.17364529902</v>
      </c>
      <c r="I223" s="36" t="n">
        <f aca="false">IF(AND(MOD(B223,12)=0, C223&gt;=Übersicht!$F$10, E223-H223&gt;0),MIN(Übersicht!$F$9, E223-H223),0)</f>
        <v>0</v>
      </c>
      <c r="J223" s="36" t="n">
        <f aca="false">MAX(0, E223-H223-I223)</f>
        <v>29158.0018459153</v>
      </c>
      <c r="K223" s="36" t="n">
        <f aca="false">K222+G223</f>
        <v>129408.001845915</v>
      </c>
      <c r="L223" s="37" t="n">
        <f aca="false">L222+H223+I223</f>
        <v>270841.998154085</v>
      </c>
    </row>
    <row r="224" customFormat="false" ht="15" hidden="false" customHeight="false" outlineLevel="0" collapsed="false">
      <c r="B224" s="28" t="n">
        <v>221</v>
      </c>
      <c r="C224" s="29" t="n">
        <f aca="false">INT((B224-1)/12)+1</f>
        <v>19</v>
      </c>
      <c r="D224" s="30" t="n">
        <f aca="false">EDATE(Übersicht!$F$8,B224-1)</f>
        <v>52810</v>
      </c>
      <c r="E224" s="31" t="n">
        <f aca="false">J223</f>
        <v>29158.0018459153</v>
      </c>
      <c r="F224" s="31" t="n">
        <f aca="false">IF(E224&lt;=0,0,MIN(Übersicht!$C$7*(Übersicht!$C$8+Übersicht!$C$9)/12, E224+E224*Übersicht!$C$8/12))</f>
        <v>1587.5</v>
      </c>
      <c r="G224" s="31" t="n">
        <f aca="false">IF(E224&lt;=0,0,E224*Übersicht!$C$8/12)</f>
        <v>93.5485892556448</v>
      </c>
      <c r="H224" s="31" t="n">
        <f aca="false">IF(F224&lt;=0,0,F224-G224)</f>
        <v>1493.95141074436</v>
      </c>
      <c r="I224" s="31" t="n">
        <f aca="false">IF(AND(MOD(B224,12)=0, C224&gt;=Übersicht!$F$10, E224-H224&gt;0),MIN(Übersicht!$F$9, E224-H224),0)</f>
        <v>0</v>
      </c>
      <c r="J224" s="31" t="n">
        <f aca="false">MAX(0, E224-H224-I224)</f>
        <v>27664.0504351709</v>
      </c>
      <c r="K224" s="31" t="n">
        <f aca="false">K223+G224</f>
        <v>129501.550435171</v>
      </c>
      <c r="L224" s="32" t="n">
        <f aca="false">L223+H224+I224</f>
        <v>272335.949564829</v>
      </c>
    </row>
    <row r="225" customFormat="false" ht="15" hidden="false" customHeight="false" outlineLevel="0" collapsed="false">
      <c r="B225" s="33" t="n">
        <v>222</v>
      </c>
      <c r="C225" s="34" t="n">
        <f aca="false">INT((B225-1)/12)+1</f>
        <v>19</v>
      </c>
      <c r="D225" s="35" t="n">
        <f aca="false">EDATE(Übersicht!$F$8,B225-1)</f>
        <v>52841</v>
      </c>
      <c r="E225" s="36" t="n">
        <f aca="false">J224</f>
        <v>27664.0504351709</v>
      </c>
      <c r="F225" s="36" t="n">
        <f aca="false">IF(E225&lt;=0,0,MIN(Übersicht!$C$7*(Übersicht!$C$8+Übersicht!$C$9)/12, E225+E225*Übersicht!$C$8/12))</f>
        <v>1587.5</v>
      </c>
      <c r="G225" s="36" t="n">
        <f aca="false">IF(E225&lt;=0,0,E225*Übersicht!$C$8/12)</f>
        <v>88.7554951461733</v>
      </c>
      <c r="H225" s="36" t="n">
        <f aca="false">IF(F225&lt;=0,0,F225-G225)</f>
        <v>1498.74450485383</v>
      </c>
      <c r="I225" s="36" t="n">
        <f aca="false">IF(AND(MOD(B225,12)=0, C225&gt;=Übersicht!$F$10, E225-H225&gt;0),MIN(Übersicht!$F$9, E225-H225),0)</f>
        <v>0</v>
      </c>
      <c r="J225" s="36" t="n">
        <f aca="false">MAX(0, E225-H225-I225)</f>
        <v>26165.3059303171</v>
      </c>
      <c r="K225" s="36" t="n">
        <f aca="false">K224+G225</f>
        <v>129590.305930317</v>
      </c>
      <c r="L225" s="37" t="n">
        <f aca="false">L224+H225+I225</f>
        <v>273834.694069683</v>
      </c>
    </row>
    <row r="226" customFormat="false" ht="15" hidden="false" customHeight="false" outlineLevel="0" collapsed="false">
      <c r="B226" s="28" t="n">
        <v>223</v>
      </c>
      <c r="C226" s="29" t="n">
        <f aca="false">INT((B226-1)/12)+1</f>
        <v>19</v>
      </c>
      <c r="D226" s="30" t="n">
        <f aca="false">EDATE(Übersicht!$F$8,B226-1)</f>
        <v>52871</v>
      </c>
      <c r="E226" s="31" t="n">
        <f aca="false">J225</f>
        <v>26165.3059303171</v>
      </c>
      <c r="F226" s="31" t="n">
        <f aca="false">IF(E226&lt;=0,0,MIN(Übersicht!$C$7*(Übersicht!$C$8+Übersicht!$C$9)/12, E226+E226*Übersicht!$C$8/12))</f>
        <v>1587.5</v>
      </c>
      <c r="G226" s="31" t="n">
        <f aca="false">IF(E226&lt;=0,0,E226*Übersicht!$C$8/12)</f>
        <v>83.9470231931006</v>
      </c>
      <c r="H226" s="31" t="n">
        <f aca="false">IF(F226&lt;=0,0,F226-G226)</f>
        <v>1503.5529768069</v>
      </c>
      <c r="I226" s="31" t="n">
        <f aca="false">IF(AND(MOD(B226,12)=0, C226&gt;=Übersicht!$F$10, E226-H226&gt;0),MIN(Übersicht!$F$9, E226-H226),0)</f>
        <v>0</v>
      </c>
      <c r="J226" s="31" t="n">
        <f aca="false">MAX(0, E226-H226-I226)</f>
        <v>24661.7529535102</v>
      </c>
      <c r="K226" s="31" t="n">
        <f aca="false">K225+G226</f>
        <v>129674.25295351</v>
      </c>
      <c r="L226" s="32" t="n">
        <f aca="false">L225+H226+I226</f>
        <v>275338.24704649</v>
      </c>
    </row>
    <row r="227" customFormat="false" ht="15" hidden="false" customHeight="false" outlineLevel="0" collapsed="false">
      <c r="B227" s="33" t="n">
        <v>224</v>
      </c>
      <c r="C227" s="34" t="n">
        <f aca="false">INT((B227-1)/12)+1</f>
        <v>19</v>
      </c>
      <c r="D227" s="35" t="n">
        <f aca="false">EDATE(Übersicht!$F$8,B227-1)</f>
        <v>52902</v>
      </c>
      <c r="E227" s="36" t="n">
        <f aca="false">J226</f>
        <v>24661.7529535102</v>
      </c>
      <c r="F227" s="36" t="n">
        <f aca="false">IF(E227&lt;=0,0,MIN(Übersicht!$C$7*(Übersicht!$C$8+Übersicht!$C$9)/12, E227+E227*Übersicht!$C$8/12))</f>
        <v>1587.5</v>
      </c>
      <c r="G227" s="36" t="n">
        <f aca="false">IF(E227&lt;=0,0,E227*Übersicht!$C$8/12)</f>
        <v>79.1231240591785</v>
      </c>
      <c r="H227" s="36" t="n">
        <f aca="false">IF(F227&lt;=0,0,F227-G227)</f>
        <v>1508.37687594082</v>
      </c>
      <c r="I227" s="36" t="n">
        <f aca="false">IF(AND(MOD(B227,12)=0, C227&gt;=Übersicht!$F$10, E227-H227&gt;0),MIN(Übersicht!$F$9, E227-H227),0)</f>
        <v>0</v>
      </c>
      <c r="J227" s="36" t="n">
        <f aca="false">MAX(0, E227-H227-I227)</f>
        <v>23153.3760775694</v>
      </c>
      <c r="K227" s="36" t="n">
        <f aca="false">K226+G227</f>
        <v>129753.376077569</v>
      </c>
      <c r="L227" s="37" t="n">
        <f aca="false">L226+H227+I227</f>
        <v>276846.623922431</v>
      </c>
    </row>
    <row r="228" customFormat="false" ht="15" hidden="false" customHeight="false" outlineLevel="0" collapsed="false">
      <c r="B228" s="28" t="n">
        <v>225</v>
      </c>
      <c r="C228" s="29" t="n">
        <f aca="false">INT((B228-1)/12)+1</f>
        <v>19</v>
      </c>
      <c r="D228" s="30" t="n">
        <f aca="false">EDATE(Übersicht!$F$8,B228-1)</f>
        <v>52932</v>
      </c>
      <c r="E228" s="31" t="n">
        <f aca="false">J227</f>
        <v>23153.3760775694</v>
      </c>
      <c r="F228" s="31" t="n">
        <f aca="false">IF(E228&lt;=0,0,MIN(Übersicht!$C$7*(Übersicht!$C$8+Übersicht!$C$9)/12, E228+E228*Übersicht!$C$8/12))</f>
        <v>1587.5</v>
      </c>
      <c r="G228" s="31" t="n">
        <f aca="false">IF(E228&lt;=0,0,E228*Übersicht!$C$8/12)</f>
        <v>74.2837482488683</v>
      </c>
      <c r="H228" s="31" t="n">
        <f aca="false">IF(F228&lt;=0,0,F228-G228)</f>
        <v>1513.21625175113</v>
      </c>
      <c r="I228" s="31" t="n">
        <f aca="false">IF(AND(MOD(B228,12)=0, C228&gt;=Übersicht!$F$10, E228-H228&gt;0),MIN(Übersicht!$F$9, E228-H228),0)</f>
        <v>0</v>
      </c>
      <c r="J228" s="31" t="n">
        <f aca="false">MAX(0, E228-H228-I228)</f>
        <v>21640.1598258182</v>
      </c>
      <c r="K228" s="31" t="n">
        <f aca="false">K227+G228</f>
        <v>129827.659825818</v>
      </c>
      <c r="L228" s="32" t="n">
        <f aca="false">L227+H228+I228</f>
        <v>278359.840174182</v>
      </c>
    </row>
    <row r="229" customFormat="false" ht="15" hidden="false" customHeight="false" outlineLevel="0" collapsed="false">
      <c r="B229" s="33" t="n">
        <v>226</v>
      </c>
      <c r="C229" s="34" t="n">
        <f aca="false">INT((B229-1)/12)+1</f>
        <v>19</v>
      </c>
      <c r="D229" s="35" t="n">
        <f aca="false">EDATE(Übersicht!$F$8,B229-1)</f>
        <v>52963</v>
      </c>
      <c r="E229" s="36" t="n">
        <f aca="false">J228</f>
        <v>21640.1598258182</v>
      </c>
      <c r="F229" s="36" t="n">
        <f aca="false">IF(E229&lt;=0,0,MIN(Übersicht!$C$7*(Übersicht!$C$8+Übersicht!$C$9)/12, E229+E229*Übersicht!$C$8/12))</f>
        <v>1587.5</v>
      </c>
      <c r="G229" s="36" t="n">
        <f aca="false">IF(E229&lt;=0,0,E229*Übersicht!$C$8/12)</f>
        <v>69.4288461078335</v>
      </c>
      <c r="H229" s="36" t="n">
        <f aca="false">IF(F229&lt;=0,0,F229-G229)</f>
        <v>1518.07115389217</v>
      </c>
      <c r="I229" s="36" t="n">
        <f aca="false">IF(AND(MOD(B229,12)=0, C229&gt;=Übersicht!$F$10, E229-H229&gt;0),MIN(Übersicht!$F$9, E229-H229),0)</f>
        <v>0</v>
      </c>
      <c r="J229" s="36" t="n">
        <f aca="false">MAX(0, E229-H229-I229)</f>
        <v>20122.0886719261</v>
      </c>
      <c r="K229" s="36" t="n">
        <f aca="false">K228+G229</f>
        <v>129897.088671926</v>
      </c>
      <c r="L229" s="37" t="n">
        <f aca="false">L228+H229+I229</f>
        <v>279877.911328074</v>
      </c>
    </row>
    <row r="230" customFormat="false" ht="15" hidden="false" customHeight="false" outlineLevel="0" collapsed="false">
      <c r="B230" s="28" t="n">
        <v>227</v>
      </c>
      <c r="C230" s="29" t="n">
        <f aca="false">INT((B230-1)/12)+1</f>
        <v>19</v>
      </c>
      <c r="D230" s="30" t="n">
        <f aca="false">EDATE(Übersicht!$F$8,B230-1)</f>
        <v>52994</v>
      </c>
      <c r="E230" s="31" t="n">
        <f aca="false">J229</f>
        <v>20122.0886719261</v>
      </c>
      <c r="F230" s="31" t="n">
        <f aca="false">IF(E230&lt;=0,0,MIN(Übersicht!$C$7*(Übersicht!$C$8+Übersicht!$C$9)/12, E230+E230*Übersicht!$C$8/12))</f>
        <v>1587.5</v>
      </c>
      <c r="G230" s="31" t="n">
        <f aca="false">IF(E230&lt;=0,0,E230*Übersicht!$C$8/12)</f>
        <v>64.5583678224294</v>
      </c>
      <c r="H230" s="31" t="n">
        <f aca="false">IF(F230&lt;=0,0,F230-G230)</f>
        <v>1522.94163217757</v>
      </c>
      <c r="I230" s="31" t="n">
        <f aca="false">IF(AND(MOD(B230,12)=0, C230&gt;=Übersicht!$F$10, E230-H230&gt;0),MIN(Übersicht!$F$9, E230-H230),0)</f>
        <v>0</v>
      </c>
      <c r="J230" s="31" t="n">
        <f aca="false">MAX(0, E230-H230-I230)</f>
        <v>18599.1470397485</v>
      </c>
      <c r="K230" s="31" t="n">
        <f aca="false">K229+G230</f>
        <v>129961.647039748</v>
      </c>
      <c r="L230" s="32" t="n">
        <f aca="false">L229+H230+I230</f>
        <v>281400.852960252</v>
      </c>
    </row>
    <row r="231" customFormat="false" ht="15" hidden="false" customHeight="false" outlineLevel="0" collapsed="false">
      <c r="B231" s="38" t="n">
        <v>228</v>
      </c>
      <c r="C231" s="39" t="n">
        <f aca="false">INT((B231-1)/12)+1</f>
        <v>19</v>
      </c>
      <c r="D231" s="40" t="n">
        <f aca="false">EDATE(Übersicht!$F$8,B231-1)</f>
        <v>53022</v>
      </c>
      <c r="E231" s="41" t="n">
        <f aca="false">J230</f>
        <v>18599.1470397485</v>
      </c>
      <c r="F231" s="41" t="n">
        <f aca="false">IF(E231&lt;=0,0,MIN(Übersicht!$C$7*(Übersicht!$C$8+Übersicht!$C$9)/12, E231+E231*Übersicht!$C$8/12))</f>
        <v>1587.5</v>
      </c>
      <c r="G231" s="41" t="n">
        <f aca="false">IF(E231&lt;=0,0,E231*Übersicht!$C$8/12)</f>
        <v>59.672263419193</v>
      </c>
      <c r="H231" s="41" t="n">
        <f aca="false">IF(F231&lt;=0,0,F231-G231)</f>
        <v>1527.82773658081</v>
      </c>
      <c r="I231" s="42" t="n">
        <f aca="false">IF(AND(MOD(B231,12)=0, C231&gt;=Übersicht!$F$10, E231-H231&gt;0),MIN(Übersicht!$F$9, E231-H231),0)</f>
        <v>3000</v>
      </c>
      <c r="J231" s="41" t="n">
        <f aca="false">MAX(0, E231-H231-I231)</f>
        <v>14071.3193031677</v>
      </c>
      <c r="K231" s="41" t="n">
        <f aca="false">K230+G231</f>
        <v>130021.319303167</v>
      </c>
      <c r="L231" s="43" t="n">
        <f aca="false">L230+H231+I231</f>
        <v>285928.680696833</v>
      </c>
    </row>
    <row r="232" customFormat="false" ht="15" hidden="false" customHeight="false" outlineLevel="0" collapsed="false">
      <c r="B232" s="28" t="n">
        <v>229</v>
      </c>
      <c r="C232" s="29" t="n">
        <f aca="false">INT((B232-1)/12)+1</f>
        <v>20</v>
      </c>
      <c r="D232" s="30" t="n">
        <f aca="false">EDATE(Übersicht!$F$8,B232-1)</f>
        <v>53053</v>
      </c>
      <c r="E232" s="31" t="n">
        <f aca="false">J231</f>
        <v>14071.3193031677</v>
      </c>
      <c r="F232" s="31" t="n">
        <f aca="false">IF(E232&lt;=0,0,MIN(Übersicht!$C$7*(Übersicht!$C$8+Übersicht!$C$9)/12, E232+E232*Übersicht!$C$8/12))</f>
        <v>1587.5</v>
      </c>
      <c r="G232" s="31" t="n">
        <f aca="false">IF(E232&lt;=0,0,E232*Übersicht!$C$8/12)</f>
        <v>45.1454827643296</v>
      </c>
      <c r="H232" s="31" t="n">
        <f aca="false">IF(F232&lt;=0,0,F232-G232)</f>
        <v>1542.35451723567</v>
      </c>
      <c r="I232" s="31" t="n">
        <f aca="false">IF(AND(MOD(B232,12)=0, C232&gt;=Übersicht!$F$10, E232-H232&gt;0),MIN(Übersicht!$F$9, E232-H232),0)</f>
        <v>0</v>
      </c>
      <c r="J232" s="31" t="n">
        <f aca="false">MAX(0, E232-H232-I232)</f>
        <v>12528.964785932</v>
      </c>
      <c r="K232" s="31" t="n">
        <f aca="false">K231+G232</f>
        <v>130066.464785932</v>
      </c>
      <c r="L232" s="32" t="n">
        <f aca="false">L231+H232+I232</f>
        <v>287471.035214068</v>
      </c>
    </row>
    <row r="233" customFormat="false" ht="15" hidden="false" customHeight="false" outlineLevel="0" collapsed="false">
      <c r="B233" s="33" t="n">
        <v>230</v>
      </c>
      <c r="C233" s="34" t="n">
        <f aca="false">INT((B233-1)/12)+1</f>
        <v>20</v>
      </c>
      <c r="D233" s="35" t="n">
        <f aca="false">EDATE(Übersicht!$F$8,B233-1)</f>
        <v>53083</v>
      </c>
      <c r="E233" s="36" t="n">
        <f aca="false">J232</f>
        <v>12528.964785932</v>
      </c>
      <c r="F233" s="36" t="n">
        <f aca="false">IF(E233&lt;=0,0,MIN(Übersicht!$C$7*(Übersicht!$C$8+Übersicht!$C$9)/12, E233+E233*Übersicht!$C$8/12))</f>
        <v>1587.5</v>
      </c>
      <c r="G233" s="36" t="n">
        <f aca="false">IF(E233&lt;=0,0,E233*Übersicht!$C$8/12)</f>
        <v>40.1970953548652</v>
      </c>
      <c r="H233" s="36" t="n">
        <f aca="false">IF(F233&lt;=0,0,F233-G233)</f>
        <v>1547.30290464513</v>
      </c>
      <c r="I233" s="36" t="n">
        <f aca="false">IF(AND(MOD(B233,12)=0, C233&gt;=Übersicht!$F$10, E233-H233&gt;0),MIN(Übersicht!$F$9, E233-H233),0)</f>
        <v>0</v>
      </c>
      <c r="J233" s="36" t="n">
        <f aca="false">MAX(0, E233-H233-I233)</f>
        <v>10981.6618812869</v>
      </c>
      <c r="K233" s="36" t="n">
        <f aca="false">K232+G233</f>
        <v>130106.661881287</v>
      </c>
      <c r="L233" s="37" t="n">
        <f aca="false">L232+H233+I233</f>
        <v>289018.338118713</v>
      </c>
    </row>
    <row r="234" customFormat="false" ht="15" hidden="false" customHeight="false" outlineLevel="0" collapsed="false">
      <c r="B234" s="28" t="n">
        <v>231</v>
      </c>
      <c r="C234" s="29" t="n">
        <f aca="false">INT((B234-1)/12)+1</f>
        <v>20</v>
      </c>
      <c r="D234" s="30" t="n">
        <f aca="false">EDATE(Übersicht!$F$8,B234-1)</f>
        <v>53114</v>
      </c>
      <c r="E234" s="31" t="n">
        <f aca="false">J233</f>
        <v>10981.6618812869</v>
      </c>
      <c r="F234" s="31" t="n">
        <f aca="false">IF(E234&lt;=0,0,MIN(Übersicht!$C$7*(Übersicht!$C$8+Übersicht!$C$9)/12, E234+E234*Übersicht!$C$8/12))</f>
        <v>1587.5</v>
      </c>
      <c r="G234" s="31" t="n">
        <f aca="false">IF(E234&lt;=0,0,E234*Übersicht!$C$8/12)</f>
        <v>35.2328318691287</v>
      </c>
      <c r="H234" s="31" t="n">
        <f aca="false">IF(F234&lt;=0,0,F234-G234)</f>
        <v>1552.26716813087</v>
      </c>
      <c r="I234" s="31" t="n">
        <f aca="false">IF(AND(MOD(B234,12)=0, C234&gt;=Übersicht!$F$10, E234-H234&gt;0),MIN(Übersicht!$F$9, E234-H234),0)</f>
        <v>0</v>
      </c>
      <c r="J234" s="31" t="n">
        <f aca="false">MAX(0, E234-H234-I234)</f>
        <v>9429.394713156</v>
      </c>
      <c r="K234" s="31" t="n">
        <f aca="false">K233+G234</f>
        <v>130141.894713156</v>
      </c>
      <c r="L234" s="32" t="n">
        <f aca="false">L233+H234+I234</f>
        <v>290570.605286844</v>
      </c>
    </row>
    <row r="235" customFormat="false" ht="15" hidden="false" customHeight="false" outlineLevel="0" collapsed="false">
      <c r="B235" s="33" t="n">
        <v>232</v>
      </c>
      <c r="C235" s="34" t="n">
        <f aca="false">INT((B235-1)/12)+1</f>
        <v>20</v>
      </c>
      <c r="D235" s="35" t="n">
        <f aca="false">EDATE(Übersicht!$F$8,B235-1)</f>
        <v>53144</v>
      </c>
      <c r="E235" s="36" t="n">
        <f aca="false">J234</f>
        <v>9429.394713156</v>
      </c>
      <c r="F235" s="36" t="n">
        <f aca="false">IF(E235&lt;=0,0,MIN(Übersicht!$C$7*(Übersicht!$C$8+Übersicht!$C$9)/12, E235+E235*Übersicht!$C$8/12))</f>
        <v>1587.5</v>
      </c>
      <c r="G235" s="36" t="n">
        <f aca="false">IF(E235&lt;=0,0,E235*Übersicht!$C$8/12)</f>
        <v>30.2526413713755</v>
      </c>
      <c r="H235" s="36" t="n">
        <f aca="false">IF(F235&lt;=0,0,F235-G235)</f>
        <v>1557.24735862862</v>
      </c>
      <c r="I235" s="36" t="n">
        <f aca="false">IF(AND(MOD(B235,12)=0, C235&gt;=Übersicht!$F$10, E235-H235&gt;0),MIN(Übersicht!$F$9, E235-H235),0)</f>
        <v>0</v>
      </c>
      <c r="J235" s="36" t="n">
        <f aca="false">MAX(0, E235-H235-I235)</f>
        <v>7872.14735452737</v>
      </c>
      <c r="K235" s="36" t="n">
        <f aca="false">K234+G235</f>
        <v>130172.147354527</v>
      </c>
      <c r="L235" s="37" t="n">
        <f aca="false">L234+H235+I235</f>
        <v>292127.852645473</v>
      </c>
    </row>
    <row r="236" customFormat="false" ht="15" hidden="false" customHeight="false" outlineLevel="0" collapsed="false">
      <c r="B236" s="28" t="n">
        <v>233</v>
      </c>
      <c r="C236" s="29" t="n">
        <f aca="false">INT((B236-1)/12)+1</f>
        <v>20</v>
      </c>
      <c r="D236" s="30" t="n">
        <f aca="false">EDATE(Übersicht!$F$8,B236-1)</f>
        <v>53175</v>
      </c>
      <c r="E236" s="31" t="n">
        <f aca="false">J235</f>
        <v>7872.14735452737</v>
      </c>
      <c r="F236" s="31" t="n">
        <f aca="false">IF(E236&lt;=0,0,MIN(Übersicht!$C$7*(Übersicht!$C$8+Übersicht!$C$9)/12, E236+E236*Übersicht!$C$8/12))</f>
        <v>1587.5</v>
      </c>
      <c r="G236" s="31" t="n">
        <f aca="false">IF(E236&lt;=0,0,E236*Übersicht!$C$8/12)</f>
        <v>25.256472762442</v>
      </c>
      <c r="H236" s="31" t="n">
        <f aca="false">IF(F236&lt;=0,0,F236-G236)</f>
        <v>1562.24352723756</v>
      </c>
      <c r="I236" s="31" t="n">
        <f aca="false">IF(AND(MOD(B236,12)=0, C236&gt;=Übersicht!$F$10, E236-H236&gt;0),MIN(Übersicht!$F$9, E236-H236),0)</f>
        <v>0</v>
      </c>
      <c r="J236" s="31" t="n">
        <f aca="false">MAX(0, E236-H236-I236)</f>
        <v>6309.90382728982</v>
      </c>
      <c r="K236" s="31" t="n">
        <f aca="false">K235+G236</f>
        <v>130197.40382729</v>
      </c>
      <c r="L236" s="32" t="n">
        <f aca="false">L235+H236+I236</f>
        <v>293690.096172711</v>
      </c>
    </row>
    <row r="237" customFormat="false" ht="15" hidden="false" customHeight="false" outlineLevel="0" collapsed="false">
      <c r="B237" s="33" t="n">
        <v>234</v>
      </c>
      <c r="C237" s="34" t="n">
        <f aca="false">INT((B237-1)/12)+1</f>
        <v>20</v>
      </c>
      <c r="D237" s="35" t="n">
        <f aca="false">EDATE(Übersicht!$F$8,B237-1)</f>
        <v>53206</v>
      </c>
      <c r="E237" s="36" t="n">
        <f aca="false">J236</f>
        <v>6309.90382728982</v>
      </c>
      <c r="F237" s="36" t="n">
        <f aca="false">IF(E237&lt;=0,0,MIN(Übersicht!$C$7*(Übersicht!$C$8+Übersicht!$C$9)/12, E237+E237*Übersicht!$C$8/12))</f>
        <v>1587.5</v>
      </c>
      <c r="G237" s="36" t="n">
        <f aca="false">IF(E237&lt;=0,0,E237*Übersicht!$C$8/12)</f>
        <v>20.2442747792215</v>
      </c>
      <c r="H237" s="36" t="n">
        <f aca="false">IF(F237&lt;=0,0,F237-G237)</f>
        <v>1567.25572522078</v>
      </c>
      <c r="I237" s="36" t="n">
        <f aca="false">IF(AND(MOD(B237,12)=0, C237&gt;=Übersicht!$F$10, E237-H237&gt;0),MIN(Übersicht!$F$9, E237-H237),0)</f>
        <v>0</v>
      </c>
      <c r="J237" s="36" t="n">
        <f aca="false">MAX(0, E237-H237-I237)</f>
        <v>4742.64810206904</v>
      </c>
      <c r="K237" s="36" t="n">
        <f aca="false">K236+G237</f>
        <v>130217.648102069</v>
      </c>
      <c r="L237" s="37" t="n">
        <f aca="false">L236+H237+I237</f>
        <v>295257.351897931</v>
      </c>
    </row>
    <row r="238" customFormat="false" ht="15" hidden="false" customHeight="false" outlineLevel="0" collapsed="false">
      <c r="B238" s="28" t="n">
        <v>235</v>
      </c>
      <c r="C238" s="29" t="n">
        <f aca="false">INT((B238-1)/12)+1</f>
        <v>20</v>
      </c>
      <c r="D238" s="30" t="n">
        <f aca="false">EDATE(Übersicht!$F$8,B238-1)</f>
        <v>53236</v>
      </c>
      <c r="E238" s="31" t="n">
        <f aca="false">J237</f>
        <v>4742.64810206904</v>
      </c>
      <c r="F238" s="31" t="n">
        <f aca="false">IF(E238&lt;=0,0,MIN(Übersicht!$C$7*(Übersicht!$C$8+Übersicht!$C$9)/12, E238+E238*Übersicht!$C$8/12))</f>
        <v>1587.5</v>
      </c>
      <c r="G238" s="31" t="n">
        <f aca="false">IF(E238&lt;=0,0,E238*Übersicht!$C$8/12)</f>
        <v>15.2159959941382</v>
      </c>
      <c r="H238" s="31" t="n">
        <f aca="false">IF(F238&lt;=0,0,F238-G238)</f>
        <v>1572.28400400586</v>
      </c>
      <c r="I238" s="31" t="n">
        <f aca="false">IF(AND(MOD(B238,12)=0, C238&gt;=Übersicht!$F$10, E238-H238&gt;0),MIN(Übersicht!$F$9, E238-H238),0)</f>
        <v>0</v>
      </c>
      <c r="J238" s="31" t="n">
        <f aca="false">MAX(0, E238-H238-I238)</f>
        <v>3170.36409806318</v>
      </c>
      <c r="K238" s="31" t="n">
        <f aca="false">K237+G238</f>
        <v>130232.864098063</v>
      </c>
      <c r="L238" s="32" t="n">
        <f aca="false">L237+H238+I238</f>
        <v>296829.635901937</v>
      </c>
    </row>
    <row r="239" customFormat="false" ht="15" hidden="false" customHeight="false" outlineLevel="0" collapsed="false">
      <c r="B239" s="33" t="n">
        <v>236</v>
      </c>
      <c r="C239" s="34" t="n">
        <f aca="false">INT((B239-1)/12)+1</f>
        <v>20</v>
      </c>
      <c r="D239" s="35" t="n">
        <f aca="false">EDATE(Übersicht!$F$8,B239-1)</f>
        <v>53267</v>
      </c>
      <c r="E239" s="36" t="n">
        <f aca="false">J238</f>
        <v>3170.36409806318</v>
      </c>
      <c r="F239" s="36" t="n">
        <f aca="false">IF(E239&lt;=0,0,MIN(Übersicht!$C$7*(Übersicht!$C$8+Übersicht!$C$9)/12, E239+E239*Übersicht!$C$8/12))</f>
        <v>1587.5</v>
      </c>
      <c r="G239" s="36" t="n">
        <f aca="false">IF(E239&lt;=0,0,E239*Übersicht!$C$8/12)</f>
        <v>10.1715848146194</v>
      </c>
      <c r="H239" s="36" t="n">
        <f aca="false">IF(F239&lt;=0,0,F239-G239)</f>
        <v>1577.32841518538</v>
      </c>
      <c r="I239" s="36" t="n">
        <f aca="false">IF(AND(MOD(B239,12)=0, C239&gt;=Übersicht!$F$10, E239-H239&gt;0),MIN(Übersicht!$F$9, E239-H239),0)</f>
        <v>0</v>
      </c>
      <c r="J239" s="36" t="n">
        <f aca="false">MAX(0, E239-H239-I239)</f>
        <v>1593.03568287779</v>
      </c>
      <c r="K239" s="36" t="n">
        <f aca="false">K238+G239</f>
        <v>130243.035682878</v>
      </c>
      <c r="L239" s="37" t="n">
        <f aca="false">L238+H239+I239</f>
        <v>298406.964317123</v>
      </c>
    </row>
    <row r="240" customFormat="false" ht="15" hidden="false" customHeight="false" outlineLevel="0" collapsed="false">
      <c r="B240" s="28" t="n">
        <v>237</v>
      </c>
      <c r="C240" s="29" t="n">
        <f aca="false">INT((B240-1)/12)+1</f>
        <v>20</v>
      </c>
      <c r="D240" s="30" t="n">
        <f aca="false">EDATE(Übersicht!$F$8,B240-1)</f>
        <v>53297</v>
      </c>
      <c r="E240" s="31" t="n">
        <f aca="false">J239</f>
        <v>1593.03568287779</v>
      </c>
      <c r="F240" s="31" t="n">
        <f aca="false">IF(E240&lt;=0,0,MIN(Übersicht!$C$7*(Übersicht!$C$8+Übersicht!$C$9)/12, E240+E240*Übersicht!$C$8/12))</f>
        <v>1587.5</v>
      </c>
      <c r="G240" s="31" t="n">
        <f aca="false">IF(E240&lt;=0,0,E240*Übersicht!$C$8/12)</f>
        <v>5.11098948256626</v>
      </c>
      <c r="H240" s="31" t="n">
        <f aca="false">IF(F240&lt;=0,0,F240-G240)</f>
        <v>1582.38901051743</v>
      </c>
      <c r="I240" s="31" t="n">
        <f aca="false">IF(AND(MOD(B240,12)=0, C240&gt;=Übersicht!$F$10, E240-H240&gt;0),MIN(Übersicht!$F$9, E240-H240),0)</f>
        <v>0</v>
      </c>
      <c r="J240" s="31" t="n">
        <f aca="false">MAX(0, E240-H240-I240)</f>
        <v>10.646672360361</v>
      </c>
      <c r="K240" s="31" t="n">
        <f aca="false">K239+G240</f>
        <v>130248.14667236</v>
      </c>
      <c r="L240" s="32" t="n">
        <f aca="false">L239+H240+I240</f>
        <v>299989.35332764</v>
      </c>
    </row>
    <row r="241" customFormat="false" ht="15" hidden="false" customHeight="false" outlineLevel="0" collapsed="false">
      <c r="B241" s="33" t="n">
        <v>238</v>
      </c>
      <c r="C241" s="34" t="n">
        <f aca="false">INT((B241-1)/12)+1</f>
        <v>20</v>
      </c>
      <c r="D241" s="35" t="n">
        <f aca="false">EDATE(Übersicht!$F$8,B241-1)</f>
        <v>53328</v>
      </c>
      <c r="E241" s="36" t="n">
        <f aca="false">J240</f>
        <v>10.646672360361</v>
      </c>
      <c r="F241" s="36" t="n">
        <f aca="false">IF(E241&lt;=0,0,MIN(Übersicht!$C$7*(Übersicht!$C$8+Übersicht!$C$9)/12, E241+E241*Übersicht!$C$8/12))</f>
        <v>10.6808304341838</v>
      </c>
      <c r="G241" s="36" t="n">
        <f aca="false">IF(E241&lt;=0,0,E241*Übersicht!$C$8/12)</f>
        <v>0.0341580738228248</v>
      </c>
      <c r="H241" s="36" t="n">
        <f aca="false">IF(F241&lt;=0,0,F241-G241)</f>
        <v>10.646672360361</v>
      </c>
      <c r="I241" s="36" t="n">
        <f aca="false">IF(AND(MOD(B241,12)=0, C241&gt;=Übersicht!$F$10, E241-H241&gt;0),MIN(Übersicht!$F$9, E241-H241),0)</f>
        <v>0</v>
      </c>
      <c r="J241" s="36" t="n">
        <f aca="false">MAX(0, E241-H241-I241)</f>
        <v>0</v>
      </c>
      <c r="K241" s="36" t="n">
        <f aca="false">K240+G241</f>
        <v>130248.180830434</v>
      </c>
      <c r="L241" s="37" t="n">
        <f aca="false">L240+H241+I241</f>
        <v>300000</v>
      </c>
    </row>
    <row r="242" customFormat="false" ht="15" hidden="false" customHeight="false" outlineLevel="0" collapsed="false">
      <c r="B242" s="28" t="n">
        <v>239</v>
      </c>
      <c r="C242" s="29" t="n">
        <f aca="false">INT((B242-1)/12)+1</f>
        <v>20</v>
      </c>
      <c r="D242" s="30" t="n">
        <f aca="false">EDATE(Übersicht!$F$8,B242-1)</f>
        <v>53359</v>
      </c>
      <c r="E242" s="31" t="n">
        <f aca="false">J241</f>
        <v>0</v>
      </c>
      <c r="F242" s="31" t="n">
        <f aca="false">IF(E242&lt;=0,0,MIN(Übersicht!$C$7*(Übersicht!$C$8+Übersicht!$C$9)/12, E242+E242*Übersicht!$C$8/12))</f>
        <v>0</v>
      </c>
      <c r="G242" s="31" t="n">
        <f aca="false">IF(E242&lt;=0,0,E242*Übersicht!$C$8/12)</f>
        <v>0</v>
      </c>
      <c r="H242" s="31" t="n">
        <f aca="false">IF(F242&lt;=0,0,F242-G242)</f>
        <v>0</v>
      </c>
      <c r="I242" s="31" t="n">
        <f aca="false">IF(AND(MOD(B242,12)=0, C242&gt;=Übersicht!$F$10, E242-H242&gt;0),MIN(Übersicht!$F$9, E242-H242),0)</f>
        <v>0</v>
      </c>
      <c r="J242" s="31" t="n">
        <f aca="false">MAX(0, E242-H242-I242)</f>
        <v>0</v>
      </c>
      <c r="K242" s="31" t="n">
        <f aca="false">K241+G242</f>
        <v>130248.180830434</v>
      </c>
      <c r="L242" s="32" t="n">
        <f aca="false">L241+H242+I242</f>
        <v>300000</v>
      </c>
    </row>
    <row r="243" customFormat="false" ht="15" hidden="false" customHeight="false" outlineLevel="0" collapsed="false">
      <c r="B243" s="38" t="n">
        <v>240</v>
      </c>
      <c r="C243" s="39" t="n">
        <f aca="false">INT((B243-1)/12)+1</f>
        <v>20</v>
      </c>
      <c r="D243" s="40" t="n">
        <f aca="false">EDATE(Übersicht!$F$8,B243-1)</f>
        <v>53387</v>
      </c>
      <c r="E243" s="41" t="n">
        <f aca="false">J242</f>
        <v>0</v>
      </c>
      <c r="F243" s="41" t="n">
        <f aca="false">IF(E243&lt;=0,0,MIN(Übersicht!$C$7*(Übersicht!$C$8+Übersicht!$C$9)/12, E243+E243*Übersicht!$C$8/12))</f>
        <v>0</v>
      </c>
      <c r="G243" s="41" t="n">
        <f aca="false">IF(E243&lt;=0,0,E243*Übersicht!$C$8/12)</f>
        <v>0</v>
      </c>
      <c r="H243" s="41" t="n">
        <f aca="false">IF(F243&lt;=0,0,F243-G243)</f>
        <v>0</v>
      </c>
      <c r="I243" s="42" t="n">
        <f aca="false">IF(AND(MOD(B243,12)=0, C243&gt;=Übersicht!$F$10, E243-H243&gt;0),MIN(Übersicht!$F$9, E243-H243),0)</f>
        <v>0</v>
      </c>
      <c r="J243" s="41" t="n">
        <f aca="false">MAX(0, E243-H243-I243)</f>
        <v>0</v>
      </c>
      <c r="K243" s="41" t="n">
        <f aca="false">K242+G243</f>
        <v>130248.180830434</v>
      </c>
      <c r="L243" s="43" t="n">
        <f aca="false">L242+H243+I243</f>
        <v>300000</v>
      </c>
    </row>
    <row r="244" customFormat="false" ht="15" hidden="false" customHeight="false" outlineLevel="0" collapsed="false">
      <c r="B244" s="28" t="n">
        <v>241</v>
      </c>
      <c r="C244" s="29" t="n">
        <f aca="false">INT((B244-1)/12)+1</f>
        <v>21</v>
      </c>
      <c r="D244" s="30" t="n">
        <f aca="false">EDATE(Übersicht!$F$8,B244-1)</f>
        <v>53418</v>
      </c>
      <c r="E244" s="31" t="n">
        <f aca="false">J243</f>
        <v>0</v>
      </c>
      <c r="F244" s="31" t="n">
        <f aca="false">IF(E244&lt;=0,0,MIN(Übersicht!$C$7*(Übersicht!$C$8+Übersicht!$C$9)/12, E244+E244*Übersicht!$C$8/12))</f>
        <v>0</v>
      </c>
      <c r="G244" s="31" t="n">
        <f aca="false">IF(E244&lt;=0,0,E244*Übersicht!$C$8/12)</f>
        <v>0</v>
      </c>
      <c r="H244" s="31" t="n">
        <f aca="false">IF(F244&lt;=0,0,F244-G244)</f>
        <v>0</v>
      </c>
      <c r="I244" s="31" t="n">
        <f aca="false">IF(AND(MOD(B244,12)=0, C244&gt;=Übersicht!$F$10, E244-H244&gt;0),MIN(Übersicht!$F$9, E244-H244),0)</f>
        <v>0</v>
      </c>
      <c r="J244" s="31" t="n">
        <f aca="false">MAX(0, E244-H244-I244)</f>
        <v>0</v>
      </c>
      <c r="K244" s="31" t="n">
        <f aca="false">K243+G244</f>
        <v>130248.180830434</v>
      </c>
      <c r="L244" s="32" t="n">
        <f aca="false">L243+H244+I244</f>
        <v>300000</v>
      </c>
    </row>
    <row r="245" customFormat="false" ht="15" hidden="false" customHeight="false" outlineLevel="0" collapsed="false">
      <c r="B245" s="33" t="n">
        <v>242</v>
      </c>
      <c r="C245" s="34" t="n">
        <f aca="false">INT((B245-1)/12)+1</f>
        <v>21</v>
      </c>
      <c r="D245" s="35" t="n">
        <f aca="false">EDATE(Übersicht!$F$8,B245-1)</f>
        <v>53448</v>
      </c>
      <c r="E245" s="36" t="n">
        <f aca="false">J244</f>
        <v>0</v>
      </c>
      <c r="F245" s="36" t="n">
        <f aca="false">IF(E245&lt;=0,0,MIN(Übersicht!$C$7*(Übersicht!$C$8+Übersicht!$C$9)/12, E245+E245*Übersicht!$C$8/12))</f>
        <v>0</v>
      </c>
      <c r="G245" s="36" t="n">
        <f aca="false">IF(E245&lt;=0,0,E245*Übersicht!$C$8/12)</f>
        <v>0</v>
      </c>
      <c r="H245" s="36" t="n">
        <f aca="false">IF(F245&lt;=0,0,F245-G245)</f>
        <v>0</v>
      </c>
      <c r="I245" s="36" t="n">
        <f aca="false">IF(AND(MOD(B245,12)=0, C245&gt;=Übersicht!$F$10, E245-H245&gt;0),MIN(Übersicht!$F$9, E245-H245),0)</f>
        <v>0</v>
      </c>
      <c r="J245" s="36" t="n">
        <f aca="false">MAX(0, E245-H245-I245)</f>
        <v>0</v>
      </c>
      <c r="K245" s="36" t="n">
        <f aca="false">K244+G245</f>
        <v>130248.180830434</v>
      </c>
      <c r="L245" s="37" t="n">
        <f aca="false">L244+H245+I245</f>
        <v>300000</v>
      </c>
    </row>
    <row r="246" customFormat="false" ht="15" hidden="false" customHeight="false" outlineLevel="0" collapsed="false">
      <c r="B246" s="28" t="n">
        <v>243</v>
      </c>
      <c r="C246" s="29" t="n">
        <f aca="false">INT((B246-1)/12)+1</f>
        <v>21</v>
      </c>
      <c r="D246" s="30" t="n">
        <f aca="false">EDATE(Übersicht!$F$8,B246-1)</f>
        <v>53479</v>
      </c>
      <c r="E246" s="31" t="n">
        <f aca="false">J245</f>
        <v>0</v>
      </c>
      <c r="F246" s="31" t="n">
        <f aca="false">IF(E246&lt;=0,0,MIN(Übersicht!$C$7*(Übersicht!$C$8+Übersicht!$C$9)/12, E246+E246*Übersicht!$C$8/12))</f>
        <v>0</v>
      </c>
      <c r="G246" s="31" t="n">
        <f aca="false">IF(E246&lt;=0,0,E246*Übersicht!$C$8/12)</f>
        <v>0</v>
      </c>
      <c r="H246" s="31" t="n">
        <f aca="false">IF(F246&lt;=0,0,F246-G246)</f>
        <v>0</v>
      </c>
      <c r="I246" s="31" t="n">
        <f aca="false">IF(AND(MOD(B246,12)=0, C246&gt;=Übersicht!$F$10, E246-H246&gt;0),MIN(Übersicht!$F$9, E246-H246),0)</f>
        <v>0</v>
      </c>
      <c r="J246" s="31" t="n">
        <f aca="false">MAX(0, E246-H246-I246)</f>
        <v>0</v>
      </c>
      <c r="K246" s="31" t="n">
        <f aca="false">K245+G246</f>
        <v>130248.180830434</v>
      </c>
      <c r="L246" s="32" t="n">
        <f aca="false">L245+H246+I246</f>
        <v>300000</v>
      </c>
    </row>
    <row r="247" customFormat="false" ht="15" hidden="false" customHeight="false" outlineLevel="0" collapsed="false">
      <c r="B247" s="33" t="n">
        <v>244</v>
      </c>
      <c r="C247" s="34" t="n">
        <f aca="false">INT((B247-1)/12)+1</f>
        <v>21</v>
      </c>
      <c r="D247" s="35" t="n">
        <f aca="false">EDATE(Übersicht!$F$8,B247-1)</f>
        <v>53509</v>
      </c>
      <c r="E247" s="36" t="n">
        <f aca="false">J246</f>
        <v>0</v>
      </c>
      <c r="F247" s="36" t="n">
        <f aca="false">IF(E247&lt;=0,0,MIN(Übersicht!$C$7*(Übersicht!$C$8+Übersicht!$C$9)/12, E247+E247*Übersicht!$C$8/12))</f>
        <v>0</v>
      </c>
      <c r="G247" s="36" t="n">
        <f aca="false">IF(E247&lt;=0,0,E247*Übersicht!$C$8/12)</f>
        <v>0</v>
      </c>
      <c r="H247" s="36" t="n">
        <f aca="false">IF(F247&lt;=0,0,F247-G247)</f>
        <v>0</v>
      </c>
      <c r="I247" s="36" t="n">
        <f aca="false">IF(AND(MOD(B247,12)=0, C247&gt;=Übersicht!$F$10, E247-H247&gt;0),MIN(Übersicht!$F$9, E247-H247),0)</f>
        <v>0</v>
      </c>
      <c r="J247" s="36" t="n">
        <f aca="false">MAX(0, E247-H247-I247)</f>
        <v>0</v>
      </c>
      <c r="K247" s="36" t="n">
        <f aca="false">K246+G247</f>
        <v>130248.180830434</v>
      </c>
      <c r="L247" s="37" t="n">
        <f aca="false">L246+H247+I247</f>
        <v>300000</v>
      </c>
    </row>
    <row r="248" customFormat="false" ht="15" hidden="false" customHeight="false" outlineLevel="0" collapsed="false">
      <c r="B248" s="28" t="n">
        <v>245</v>
      </c>
      <c r="C248" s="29" t="n">
        <f aca="false">INT((B248-1)/12)+1</f>
        <v>21</v>
      </c>
      <c r="D248" s="30" t="n">
        <f aca="false">EDATE(Übersicht!$F$8,B248-1)</f>
        <v>53540</v>
      </c>
      <c r="E248" s="31" t="n">
        <f aca="false">J247</f>
        <v>0</v>
      </c>
      <c r="F248" s="31" t="n">
        <f aca="false">IF(E248&lt;=0,0,MIN(Übersicht!$C$7*(Übersicht!$C$8+Übersicht!$C$9)/12, E248+E248*Übersicht!$C$8/12))</f>
        <v>0</v>
      </c>
      <c r="G248" s="31" t="n">
        <f aca="false">IF(E248&lt;=0,0,E248*Übersicht!$C$8/12)</f>
        <v>0</v>
      </c>
      <c r="H248" s="31" t="n">
        <f aca="false">IF(F248&lt;=0,0,F248-G248)</f>
        <v>0</v>
      </c>
      <c r="I248" s="31" t="n">
        <f aca="false">IF(AND(MOD(B248,12)=0, C248&gt;=Übersicht!$F$10, E248-H248&gt;0),MIN(Übersicht!$F$9, E248-H248),0)</f>
        <v>0</v>
      </c>
      <c r="J248" s="31" t="n">
        <f aca="false">MAX(0, E248-H248-I248)</f>
        <v>0</v>
      </c>
      <c r="K248" s="31" t="n">
        <f aca="false">K247+G248</f>
        <v>130248.180830434</v>
      </c>
      <c r="L248" s="32" t="n">
        <f aca="false">L247+H248+I248</f>
        <v>300000</v>
      </c>
    </row>
    <row r="249" customFormat="false" ht="15" hidden="false" customHeight="false" outlineLevel="0" collapsed="false">
      <c r="B249" s="33" t="n">
        <v>246</v>
      </c>
      <c r="C249" s="34" t="n">
        <f aca="false">INT((B249-1)/12)+1</f>
        <v>21</v>
      </c>
      <c r="D249" s="35" t="n">
        <f aca="false">EDATE(Übersicht!$F$8,B249-1)</f>
        <v>53571</v>
      </c>
      <c r="E249" s="36" t="n">
        <f aca="false">J248</f>
        <v>0</v>
      </c>
      <c r="F249" s="36" t="n">
        <f aca="false">IF(E249&lt;=0,0,MIN(Übersicht!$C$7*(Übersicht!$C$8+Übersicht!$C$9)/12, E249+E249*Übersicht!$C$8/12))</f>
        <v>0</v>
      </c>
      <c r="G249" s="36" t="n">
        <f aca="false">IF(E249&lt;=0,0,E249*Übersicht!$C$8/12)</f>
        <v>0</v>
      </c>
      <c r="H249" s="36" t="n">
        <f aca="false">IF(F249&lt;=0,0,F249-G249)</f>
        <v>0</v>
      </c>
      <c r="I249" s="36" t="n">
        <f aca="false">IF(AND(MOD(B249,12)=0, C249&gt;=Übersicht!$F$10, E249-H249&gt;0),MIN(Übersicht!$F$9, E249-H249),0)</f>
        <v>0</v>
      </c>
      <c r="J249" s="36" t="n">
        <f aca="false">MAX(0, E249-H249-I249)</f>
        <v>0</v>
      </c>
      <c r="K249" s="36" t="n">
        <f aca="false">K248+G249</f>
        <v>130248.180830434</v>
      </c>
      <c r="L249" s="37" t="n">
        <f aca="false">L248+H249+I249</f>
        <v>300000</v>
      </c>
    </row>
    <row r="250" customFormat="false" ht="15" hidden="false" customHeight="false" outlineLevel="0" collapsed="false">
      <c r="B250" s="28" t="n">
        <v>247</v>
      </c>
      <c r="C250" s="29" t="n">
        <f aca="false">INT((B250-1)/12)+1</f>
        <v>21</v>
      </c>
      <c r="D250" s="30" t="n">
        <f aca="false">EDATE(Übersicht!$F$8,B250-1)</f>
        <v>53601</v>
      </c>
      <c r="E250" s="31" t="n">
        <f aca="false">J249</f>
        <v>0</v>
      </c>
      <c r="F250" s="31" t="n">
        <f aca="false">IF(E250&lt;=0,0,MIN(Übersicht!$C$7*(Übersicht!$C$8+Übersicht!$C$9)/12, E250+E250*Übersicht!$C$8/12))</f>
        <v>0</v>
      </c>
      <c r="G250" s="31" t="n">
        <f aca="false">IF(E250&lt;=0,0,E250*Übersicht!$C$8/12)</f>
        <v>0</v>
      </c>
      <c r="H250" s="31" t="n">
        <f aca="false">IF(F250&lt;=0,0,F250-G250)</f>
        <v>0</v>
      </c>
      <c r="I250" s="31" t="n">
        <f aca="false">IF(AND(MOD(B250,12)=0, C250&gt;=Übersicht!$F$10, E250-H250&gt;0),MIN(Übersicht!$F$9, E250-H250),0)</f>
        <v>0</v>
      </c>
      <c r="J250" s="31" t="n">
        <f aca="false">MAX(0, E250-H250-I250)</f>
        <v>0</v>
      </c>
      <c r="K250" s="31" t="n">
        <f aca="false">K249+G250</f>
        <v>130248.180830434</v>
      </c>
      <c r="L250" s="32" t="n">
        <f aca="false">L249+H250+I250</f>
        <v>300000</v>
      </c>
    </row>
    <row r="251" customFormat="false" ht="15" hidden="false" customHeight="false" outlineLevel="0" collapsed="false">
      <c r="B251" s="33" t="n">
        <v>248</v>
      </c>
      <c r="C251" s="34" t="n">
        <f aca="false">INT((B251-1)/12)+1</f>
        <v>21</v>
      </c>
      <c r="D251" s="35" t="n">
        <f aca="false">EDATE(Übersicht!$F$8,B251-1)</f>
        <v>53632</v>
      </c>
      <c r="E251" s="36" t="n">
        <f aca="false">J250</f>
        <v>0</v>
      </c>
      <c r="F251" s="36" t="n">
        <f aca="false">IF(E251&lt;=0,0,MIN(Übersicht!$C$7*(Übersicht!$C$8+Übersicht!$C$9)/12, E251+E251*Übersicht!$C$8/12))</f>
        <v>0</v>
      </c>
      <c r="G251" s="36" t="n">
        <f aca="false">IF(E251&lt;=0,0,E251*Übersicht!$C$8/12)</f>
        <v>0</v>
      </c>
      <c r="H251" s="36" t="n">
        <f aca="false">IF(F251&lt;=0,0,F251-G251)</f>
        <v>0</v>
      </c>
      <c r="I251" s="36" t="n">
        <f aca="false">IF(AND(MOD(B251,12)=0, C251&gt;=Übersicht!$F$10, E251-H251&gt;0),MIN(Übersicht!$F$9, E251-H251),0)</f>
        <v>0</v>
      </c>
      <c r="J251" s="36" t="n">
        <f aca="false">MAX(0, E251-H251-I251)</f>
        <v>0</v>
      </c>
      <c r="K251" s="36" t="n">
        <f aca="false">K250+G251</f>
        <v>130248.180830434</v>
      </c>
      <c r="L251" s="37" t="n">
        <f aca="false">L250+H251+I251</f>
        <v>300000</v>
      </c>
    </row>
    <row r="252" customFormat="false" ht="15" hidden="false" customHeight="false" outlineLevel="0" collapsed="false">
      <c r="B252" s="28" t="n">
        <v>249</v>
      </c>
      <c r="C252" s="29" t="n">
        <f aca="false">INT((B252-1)/12)+1</f>
        <v>21</v>
      </c>
      <c r="D252" s="30" t="n">
        <f aca="false">EDATE(Übersicht!$F$8,B252-1)</f>
        <v>53662</v>
      </c>
      <c r="E252" s="31" t="n">
        <f aca="false">J251</f>
        <v>0</v>
      </c>
      <c r="F252" s="31" t="n">
        <f aca="false">IF(E252&lt;=0,0,MIN(Übersicht!$C$7*(Übersicht!$C$8+Übersicht!$C$9)/12, E252+E252*Übersicht!$C$8/12))</f>
        <v>0</v>
      </c>
      <c r="G252" s="31" t="n">
        <f aca="false">IF(E252&lt;=0,0,E252*Übersicht!$C$8/12)</f>
        <v>0</v>
      </c>
      <c r="H252" s="31" t="n">
        <f aca="false">IF(F252&lt;=0,0,F252-G252)</f>
        <v>0</v>
      </c>
      <c r="I252" s="31" t="n">
        <f aca="false">IF(AND(MOD(B252,12)=0, C252&gt;=Übersicht!$F$10, E252-H252&gt;0),MIN(Übersicht!$F$9, E252-H252),0)</f>
        <v>0</v>
      </c>
      <c r="J252" s="31" t="n">
        <f aca="false">MAX(0, E252-H252-I252)</f>
        <v>0</v>
      </c>
      <c r="K252" s="31" t="n">
        <f aca="false">K251+G252</f>
        <v>130248.180830434</v>
      </c>
      <c r="L252" s="32" t="n">
        <f aca="false">L251+H252+I252</f>
        <v>300000</v>
      </c>
    </row>
    <row r="253" customFormat="false" ht="15" hidden="false" customHeight="false" outlineLevel="0" collapsed="false">
      <c r="B253" s="33" t="n">
        <v>250</v>
      </c>
      <c r="C253" s="34" t="n">
        <f aca="false">INT((B253-1)/12)+1</f>
        <v>21</v>
      </c>
      <c r="D253" s="35" t="n">
        <f aca="false">EDATE(Übersicht!$F$8,B253-1)</f>
        <v>53693</v>
      </c>
      <c r="E253" s="36" t="n">
        <f aca="false">J252</f>
        <v>0</v>
      </c>
      <c r="F253" s="36" t="n">
        <f aca="false">IF(E253&lt;=0,0,MIN(Übersicht!$C$7*(Übersicht!$C$8+Übersicht!$C$9)/12, E253+E253*Übersicht!$C$8/12))</f>
        <v>0</v>
      </c>
      <c r="G253" s="36" t="n">
        <f aca="false">IF(E253&lt;=0,0,E253*Übersicht!$C$8/12)</f>
        <v>0</v>
      </c>
      <c r="H253" s="36" t="n">
        <f aca="false">IF(F253&lt;=0,0,F253-G253)</f>
        <v>0</v>
      </c>
      <c r="I253" s="36" t="n">
        <f aca="false">IF(AND(MOD(B253,12)=0, C253&gt;=Übersicht!$F$10, E253-H253&gt;0),MIN(Übersicht!$F$9, E253-H253),0)</f>
        <v>0</v>
      </c>
      <c r="J253" s="36" t="n">
        <f aca="false">MAX(0, E253-H253-I253)</f>
        <v>0</v>
      </c>
      <c r="K253" s="36" t="n">
        <f aca="false">K252+G253</f>
        <v>130248.180830434</v>
      </c>
      <c r="L253" s="37" t="n">
        <f aca="false">L252+H253+I253</f>
        <v>300000</v>
      </c>
    </row>
    <row r="254" customFormat="false" ht="15" hidden="false" customHeight="false" outlineLevel="0" collapsed="false">
      <c r="B254" s="28" t="n">
        <v>251</v>
      </c>
      <c r="C254" s="29" t="n">
        <f aca="false">INT((B254-1)/12)+1</f>
        <v>21</v>
      </c>
      <c r="D254" s="30" t="n">
        <f aca="false">EDATE(Übersicht!$F$8,B254-1)</f>
        <v>53724</v>
      </c>
      <c r="E254" s="31" t="n">
        <f aca="false">J253</f>
        <v>0</v>
      </c>
      <c r="F254" s="31" t="n">
        <f aca="false">IF(E254&lt;=0,0,MIN(Übersicht!$C$7*(Übersicht!$C$8+Übersicht!$C$9)/12, E254+E254*Übersicht!$C$8/12))</f>
        <v>0</v>
      </c>
      <c r="G254" s="31" t="n">
        <f aca="false">IF(E254&lt;=0,0,E254*Übersicht!$C$8/12)</f>
        <v>0</v>
      </c>
      <c r="H254" s="31" t="n">
        <f aca="false">IF(F254&lt;=0,0,F254-G254)</f>
        <v>0</v>
      </c>
      <c r="I254" s="31" t="n">
        <f aca="false">IF(AND(MOD(B254,12)=0, C254&gt;=Übersicht!$F$10, E254-H254&gt;0),MIN(Übersicht!$F$9, E254-H254),0)</f>
        <v>0</v>
      </c>
      <c r="J254" s="31" t="n">
        <f aca="false">MAX(0, E254-H254-I254)</f>
        <v>0</v>
      </c>
      <c r="K254" s="31" t="n">
        <f aca="false">K253+G254</f>
        <v>130248.180830434</v>
      </c>
      <c r="L254" s="32" t="n">
        <f aca="false">L253+H254+I254</f>
        <v>300000</v>
      </c>
    </row>
    <row r="255" customFormat="false" ht="15" hidden="false" customHeight="false" outlineLevel="0" collapsed="false">
      <c r="B255" s="38" t="n">
        <v>252</v>
      </c>
      <c r="C255" s="39" t="n">
        <f aca="false">INT((B255-1)/12)+1</f>
        <v>21</v>
      </c>
      <c r="D255" s="40" t="n">
        <f aca="false">EDATE(Übersicht!$F$8,B255-1)</f>
        <v>53752</v>
      </c>
      <c r="E255" s="41" t="n">
        <f aca="false">J254</f>
        <v>0</v>
      </c>
      <c r="F255" s="41" t="n">
        <f aca="false">IF(E255&lt;=0,0,MIN(Übersicht!$C$7*(Übersicht!$C$8+Übersicht!$C$9)/12, E255+E255*Übersicht!$C$8/12))</f>
        <v>0</v>
      </c>
      <c r="G255" s="41" t="n">
        <f aca="false">IF(E255&lt;=0,0,E255*Übersicht!$C$8/12)</f>
        <v>0</v>
      </c>
      <c r="H255" s="41" t="n">
        <f aca="false">IF(F255&lt;=0,0,F255-G255)</f>
        <v>0</v>
      </c>
      <c r="I255" s="42" t="n">
        <f aca="false">IF(AND(MOD(B255,12)=0, C255&gt;=Übersicht!$F$10, E255-H255&gt;0),MIN(Übersicht!$F$9, E255-H255),0)</f>
        <v>0</v>
      </c>
      <c r="J255" s="41" t="n">
        <f aca="false">MAX(0, E255-H255-I255)</f>
        <v>0</v>
      </c>
      <c r="K255" s="41" t="n">
        <f aca="false">K254+G255</f>
        <v>130248.180830434</v>
      </c>
      <c r="L255" s="43" t="n">
        <f aca="false">L254+H255+I255</f>
        <v>300000</v>
      </c>
    </row>
    <row r="256" customFormat="false" ht="15" hidden="false" customHeight="false" outlineLevel="0" collapsed="false">
      <c r="B256" s="28" t="n">
        <v>253</v>
      </c>
      <c r="C256" s="29" t="n">
        <f aca="false">INT((B256-1)/12)+1</f>
        <v>22</v>
      </c>
      <c r="D256" s="30" t="n">
        <f aca="false">EDATE(Übersicht!$F$8,B256-1)</f>
        <v>53783</v>
      </c>
      <c r="E256" s="31" t="n">
        <f aca="false">J255</f>
        <v>0</v>
      </c>
      <c r="F256" s="31" t="n">
        <f aca="false">IF(E256&lt;=0,0,MIN(Übersicht!$C$7*(Übersicht!$C$8+Übersicht!$C$9)/12, E256+E256*Übersicht!$C$8/12))</f>
        <v>0</v>
      </c>
      <c r="G256" s="31" t="n">
        <f aca="false">IF(E256&lt;=0,0,E256*Übersicht!$C$8/12)</f>
        <v>0</v>
      </c>
      <c r="H256" s="31" t="n">
        <f aca="false">IF(F256&lt;=0,0,F256-G256)</f>
        <v>0</v>
      </c>
      <c r="I256" s="31" t="n">
        <f aca="false">IF(AND(MOD(B256,12)=0, C256&gt;=Übersicht!$F$10, E256-H256&gt;0),MIN(Übersicht!$F$9, E256-H256),0)</f>
        <v>0</v>
      </c>
      <c r="J256" s="31" t="n">
        <f aca="false">MAX(0, E256-H256-I256)</f>
        <v>0</v>
      </c>
      <c r="K256" s="31" t="n">
        <f aca="false">K255+G256</f>
        <v>130248.180830434</v>
      </c>
      <c r="L256" s="32" t="n">
        <f aca="false">L255+H256+I256</f>
        <v>300000</v>
      </c>
    </row>
    <row r="257" customFormat="false" ht="15" hidden="false" customHeight="false" outlineLevel="0" collapsed="false">
      <c r="B257" s="33" t="n">
        <v>254</v>
      </c>
      <c r="C257" s="34" t="n">
        <f aca="false">INT((B257-1)/12)+1</f>
        <v>22</v>
      </c>
      <c r="D257" s="35" t="n">
        <f aca="false">EDATE(Übersicht!$F$8,B257-1)</f>
        <v>53813</v>
      </c>
      <c r="E257" s="36" t="n">
        <f aca="false">J256</f>
        <v>0</v>
      </c>
      <c r="F257" s="36" t="n">
        <f aca="false">IF(E257&lt;=0,0,MIN(Übersicht!$C$7*(Übersicht!$C$8+Übersicht!$C$9)/12, E257+E257*Übersicht!$C$8/12))</f>
        <v>0</v>
      </c>
      <c r="G257" s="36" t="n">
        <f aca="false">IF(E257&lt;=0,0,E257*Übersicht!$C$8/12)</f>
        <v>0</v>
      </c>
      <c r="H257" s="36" t="n">
        <f aca="false">IF(F257&lt;=0,0,F257-G257)</f>
        <v>0</v>
      </c>
      <c r="I257" s="36" t="n">
        <f aca="false">IF(AND(MOD(B257,12)=0, C257&gt;=Übersicht!$F$10, E257-H257&gt;0),MIN(Übersicht!$F$9, E257-H257),0)</f>
        <v>0</v>
      </c>
      <c r="J257" s="36" t="n">
        <f aca="false">MAX(0, E257-H257-I257)</f>
        <v>0</v>
      </c>
      <c r="K257" s="36" t="n">
        <f aca="false">K256+G257</f>
        <v>130248.180830434</v>
      </c>
      <c r="L257" s="37" t="n">
        <f aca="false">L256+H257+I257</f>
        <v>300000</v>
      </c>
    </row>
    <row r="258" customFormat="false" ht="15" hidden="false" customHeight="false" outlineLevel="0" collapsed="false">
      <c r="B258" s="28" t="n">
        <v>255</v>
      </c>
      <c r="C258" s="29" t="n">
        <f aca="false">INT((B258-1)/12)+1</f>
        <v>22</v>
      </c>
      <c r="D258" s="30" t="n">
        <f aca="false">EDATE(Übersicht!$F$8,B258-1)</f>
        <v>53844</v>
      </c>
      <c r="E258" s="31" t="n">
        <f aca="false">J257</f>
        <v>0</v>
      </c>
      <c r="F258" s="31" t="n">
        <f aca="false">IF(E258&lt;=0,0,MIN(Übersicht!$C$7*(Übersicht!$C$8+Übersicht!$C$9)/12, E258+E258*Übersicht!$C$8/12))</f>
        <v>0</v>
      </c>
      <c r="G258" s="31" t="n">
        <f aca="false">IF(E258&lt;=0,0,E258*Übersicht!$C$8/12)</f>
        <v>0</v>
      </c>
      <c r="H258" s="31" t="n">
        <f aca="false">IF(F258&lt;=0,0,F258-G258)</f>
        <v>0</v>
      </c>
      <c r="I258" s="31" t="n">
        <f aca="false">IF(AND(MOD(B258,12)=0, C258&gt;=Übersicht!$F$10, E258-H258&gt;0),MIN(Übersicht!$F$9, E258-H258),0)</f>
        <v>0</v>
      </c>
      <c r="J258" s="31" t="n">
        <f aca="false">MAX(0, E258-H258-I258)</f>
        <v>0</v>
      </c>
      <c r="K258" s="31" t="n">
        <f aca="false">K257+G258</f>
        <v>130248.180830434</v>
      </c>
      <c r="L258" s="32" t="n">
        <f aca="false">L257+H258+I258</f>
        <v>300000</v>
      </c>
    </row>
    <row r="259" customFormat="false" ht="15" hidden="false" customHeight="false" outlineLevel="0" collapsed="false">
      <c r="B259" s="33" t="n">
        <v>256</v>
      </c>
      <c r="C259" s="34" t="n">
        <f aca="false">INT((B259-1)/12)+1</f>
        <v>22</v>
      </c>
      <c r="D259" s="35" t="n">
        <f aca="false">EDATE(Übersicht!$F$8,B259-1)</f>
        <v>53874</v>
      </c>
      <c r="E259" s="36" t="n">
        <f aca="false">J258</f>
        <v>0</v>
      </c>
      <c r="F259" s="36" t="n">
        <f aca="false">IF(E259&lt;=0,0,MIN(Übersicht!$C$7*(Übersicht!$C$8+Übersicht!$C$9)/12, E259+E259*Übersicht!$C$8/12))</f>
        <v>0</v>
      </c>
      <c r="G259" s="36" t="n">
        <f aca="false">IF(E259&lt;=0,0,E259*Übersicht!$C$8/12)</f>
        <v>0</v>
      </c>
      <c r="H259" s="36" t="n">
        <f aca="false">IF(F259&lt;=0,0,F259-G259)</f>
        <v>0</v>
      </c>
      <c r="I259" s="36" t="n">
        <f aca="false">IF(AND(MOD(B259,12)=0, C259&gt;=Übersicht!$F$10, E259-H259&gt;0),MIN(Übersicht!$F$9, E259-H259),0)</f>
        <v>0</v>
      </c>
      <c r="J259" s="36" t="n">
        <f aca="false">MAX(0, E259-H259-I259)</f>
        <v>0</v>
      </c>
      <c r="K259" s="36" t="n">
        <f aca="false">K258+G259</f>
        <v>130248.180830434</v>
      </c>
      <c r="L259" s="37" t="n">
        <f aca="false">L258+H259+I259</f>
        <v>300000</v>
      </c>
    </row>
    <row r="260" customFormat="false" ht="15" hidden="false" customHeight="false" outlineLevel="0" collapsed="false">
      <c r="B260" s="28" t="n">
        <v>257</v>
      </c>
      <c r="C260" s="29" t="n">
        <f aca="false">INT((B260-1)/12)+1</f>
        <v>22</v>
      </c>
      <c r="D260" s="30" t="n">
        <f aca="false">EDATE(Übersicht!$F$8,B260-1)</f>
        <v>53905</v>
      </c>
      <c r="E260" s="31" t="n">
        <f aca="false">J259</f>
        <v>0</v>
      </c>
      <c r="F260" s="31" t="n">
        <f aca="false">IF(E260&lt;=0,0,MIN(Übersicht!$C$7*(Übersicht!$C$8+Übersicht!$C$9)/12, E260+E260*Übersicht!$C$8/12))</f>
        <v>0</v>
      </c>
      <c r="G260" s="31" t="n">
        <f aca="false">IF(E260&lt;=0,0,E260*Übersicht!$C$8/12)</f>
        <v>0</v>
      </c>
      <c r="H260" s="31" t="n">
        <f aca="false">IF(F260&lt;=0,0,F260-G260)</f>
        <v>0</v>
      </c>
      <c r="I260" s="31" t="n">
        <f aca="false">IF(AND(MOD(B260,12)=0, C260&gt;=Übersicht!$F$10, E260-H260&gt;0),MIN(Übersicht!$F$9, E260-H260),0)</f>
        <v>0</v>
      </c>
      <c r="J260" s="31" t="n">
        <f aca="false">MAX(0, E260-H260-I260)</f>
        <v>0</v>
      </c>
      <c r="K260" s="31" t="n">
        <f aca="false">K259+G260</f>
        <v>130248.180830434</v>
      </c>
      <c r="L260" s="32" t="n">
        <f aca="false">L259+H260+I260</f>
        <v>300000</v>
      </c>
    </row>
    <row r="261" customFormat="false" ht="15" hidden="false" customHeight="false" outlineLevel="0" collapsed="false">
      <c r="B261" s="33" t="n">
        <v>258</v>
      </c>
      <c r="C261" s="34" t="n">
        <f aca="false">INT((B261-1)/12)+1</f>
        <v>22</v>
      </c>
      <c r="D261" s="35" t="n">
        <f aca="false">EDATE(Übersicht!$F$8,B261-1)</f>
        <v>53936</v>
      </c>
      <c r="E261" s="36" t="n">
        <f aca="false">J260</f>
        <v>0</v>
      </c>
      <c r="F261" s="36" t="n">
        <f aca="false">IF(E261&lt;=0,0,MIN(Übersicht!$C$7*(Übersicht!$C$8+Übersicht!$C$9)/12, E261+E261*Übersicht!$C$8/12))</f>
        <v>0</v>
      </c>
      <c r="G261" s="36" t="n">
        <f aca="false">IF(E261&lt;=0,0,E261*Übersicht!$C$8/12)</f>
        <v>0</v>
      </c>
      <c r="H261" s="36" t="n">
        <f aca="false">IF(F261&lt;=0,0,F261-G261)</f>
        <v>0</v>
      </c>
      <c r="I261" s="36" t="n">
        <f aca="false">IF(AND(MOD(B261,12)=0, C261&gt;=Übersicht!$F$10, E261-H261&gt;0),MIN(Übersicht!$F$9, E261-H261),0)</f>
        <v>0</v>
      </c>
      <c r="J261" s="36" t="n">
        <f aca="false">MAX(0, E261-H261-I261)</f>
        <v>0</v>
      </c>
      <c r="K261" s="36" t="n">
        <f aca="false">K260+G261</f>
        <v>130248.180830434</v>
      </c>
      <c r="L261" s="37" t="n">
        <f aca="false">L260+H261+I261</f>
        <v>300000</v>
      </c>
    </row>
    <row r="262" customFormat="false" ht="15" hidden="false" customHeight="false" outlineLevel="0" collapsed="false">
      <c r="B262" s="28" t="n">
        <v>259</v>
      </c>
      <c r="C262" s="29" t="n">
        <f aca="false">INT((B262-1)/12)+1</f>
        <v>22</v>
      </c>
      <c r="D262" s="30" t="n">
        <f aca="false">EDATE(Übersicht!$F$8,B262-1)</f>
        <v>53966</v>
      </c>
      <c r="E262" s="31" t="n">
        <f aca="false">J261</f>
        <v>0</v>
      </c>
      <c r="F262" s="31" t="n">
        <f aca="false">IF(E262&lt;=0,0,MIN(Übersicht!$C$7*(Übersicht!$C$8+Übersicht!$C$9)/12, E262+E262*Übersicht!$C$8/12))</f>
        <v>0</v>
      </c>
      <c r="G262" s="31" t="n">
        <f aca="false">IF(E262&lt;=0,0,E262*Übersicht!$C$8/12)</f>
        <v>0</v>
      </c>
      <c r="H262" s="31" t="n">
        <f aca="false">IF(F262&lt;=0,0,F262-G262)</f>
        <v>0</v>
      </c>
      <c r="I262" s="31" t="n">
        <f aca="false">IF(AND(MOD(B262,12)=0, C262&gt;=Übersicht!$F$10, E262-H262&gt;0),MIN(Übersicht!$F$9, E262-H262),0)</f>
        <v>0</v>
      </c>
      <c r="J262" s="31" t="n">
        <f aca="false">MAX(0, E262-H262-I262)</f>
        <v>0</v>
      </c>
      <c r="K262" s="31" t="n">
        <f aca="false">K261+G262</f>
        <v>130248.180830434</v>
      </c>
      <c r="L262" s="32" t="n">
        <f aca="false">L261+H262+I262</f>
        <v>300000</v>
      </c>
    </row>
    <row r="263" customFormat="false" ht="15" hidden="false" customHeight="false" outlineLevel="0" collapsed="false">
      <c r="B263" s="33" t="n">
        <v>260</v>
      </c>
      <c r="C263" s="34" t="n">
        <f aca="false">INT((B263-1)/12)+1</f>
        <v>22</v>
      </c>
      <c r="D263" s="35" t="n">
        <f aca="false">EDATE(Übersicht!$F$8,B263-1)</f>
        <v>53997</v>
      </c>
      <c r="E263" s="36" t="n">
        <f aca="false">J262</f>
        <v>0</v>
      </c>
      <c r="F263" s="36" t="n">
        <f aca="false">IF(E263&lt;=0,0,MIN(Übersicht!$C$7*(Übersicht!$C$8+Übersicht!$C$9)/12, E263+E263*Übersicht!$C$8/12))</f>
        <v>0</v>
      </c>
      <c r="G263" s="36" t="n">
        <f aca="false">IF(E263&lt;=0,0,E263*Übersicht!$C$8/12)</f>
        <v>0</v>
      </c>
      <c r="H263" s="36" t="n">
        <f aca="false">IF(F263&lt;=0,0,F263-G263)</f>
        <v>0</v>
      </c>
      <c r="I263" s="36" t="n">
        <f aca="false">IF(AND(MOD(B263,12)=0, C263&gt;=Übersicht!$F$10, E263-H263&gt;0),MIN(Übersicht!$F$9, E263-H263),0)</f>
        <v>0</v>
      </c>
      <c r="J263" s="36" t="n">
        <f aca="false">MAX(0, E263-H263-I263)</f>
        <v>0</v>
      </c>
      <c r="K263" s="36" t="n">
        <f aca="false">K262+G263</f>
        <v>130248.180830434</v>
      </c>
      <c r="L263" s="37" t="n">
        <f aca="false">L262+H263+I263</f>
        <v>300000</v>
      </c>
    </row>
    <row r="264" customFormat="false" ht="15" hidden="false" customHeight="false" outlineLevel="0" collapsed="false">
      <c r="B264" s="28" t="n">
        <v>261</v>
      </c>
      <c r="C264" s="29" t="n">
        <f aca="false">INT((B264-1)/12)+1</f>
        <v>22</v>
      </c>
      <c r="D264" s="30" t="n">
        <f aca="false">EDATE(Übersicht!$F$8,B264-1)</f>
        <v>54027</v>
      </c>
      <c r="E264" s="31" t="n">
        <f aca="false">J263</f>
        <v>0</v>
      </c>
      <c r="F264" s="31" t="n">
        <f aca="false">IF(E264&lt;=0,0,MIN(Übersicht!$C$7*(Übersicht!$C$8+Übersicht!$C$9)/12, E264+E264*Übersicht!$C$8/12))</f>
        <v>0</v>
      </c>
      <c r="G264" s="31" t="n">
        <f aca="false">IF(E264&lt;=0,0,E264*Übersicht!$C$8/12)</f>
        <v>0</v>
      </c>
      <c r="H264" s="31" t="n">
        <f aca="false">IF(F264&lt;=0,0,F264-G264)</f>
        <v>0</v>
      </c>
      <c r="I264" s="31" t="n">
        <f aca="false">IF(AND(MOD(B264,12)=0, C264&gt;=Übersicht!$F$10, E264-H264&gt;0),MIN(Übersicht!$F$9, E264-H264),0)</f>
        <v>0</v>
      </c>
      <c r="J264" s="31" t="n">
        <f aca="false">MAX(0, E264-H264-I264)</f>
        <v>0</v>
      </c>
      <c r="K264" s="31" t="n">
        <f aca="false">K263+G264</f>
        <v>130248.180830434</v>
      </c>
      <c r="L264" s="32" t="n">
        <f aca="false">L263+H264+I264</f>
        <v>300000</v>
      </c>
    </row>
    <row r="265" customFormat="false" ht="15" hidden="false" customHeight="false" outlineLevel="0" collapsed="false">
      <c r="B265" s="33" t="n">
        <v>262</v>
      </c>
      <c r="C265" s="34" t="n">
        <f aca="false">INT((B265-1)/12)+1</f>
        <v>22</v>
      </c>
      <c r="D265" s="35" t="n">
        <f aca="false">EDATE(Übersicht!$F$8,B265-1)</f>
        <v>54058</v>
      </c>
      <c r="E265" s="36" t="n">
        <f aca="false">J264</f>
        <v>0</v>
      </c>
      <c r="F265" s="36" t="n">
        <f aca="false">IF(E265&lt;=0,0,MIN(Übersicht!$C$7*(Übersicht!$C$8+Übersicht!$C$9)/12, E265+E265*Übersicht!$C$8/12))</f>
        <v>0</v>
      </c>
      <c r="G265" s="36" t="n">
        <f aca="false">IF(E265&lt;=0,0,E265*Übersicht!$C$8/12)</f>
        <v>0</v>
      </c>
      <c r="H265" s="36" t="n">
        <f aca="false">IF(F265&lt;=0,0,F265-G265)</f>
        <v>0</v>
      </c>
      <c r="I265" s="36" t="n">
        <f aca="false">IF(AND(MOD(B265,12)=0, C265&gt;=Übersicht!$F$10, E265-H265&gt;0),MIN(Übersicht!$F$9, E265-H265),0)</f>
        <v>0</v>
      </c>
      <c r="J265" s="36" t="n">
        <f aca="false">MAX(0, E265-H265-I265)</f>
        <v>0</v>
      </c>
      <c r="K265" s="36" t="n">
        <f aca="false">K264+G265</f>
        <v>130248.180830434</v>
      </c>
      <c r="L265" s="37" t="n">
        <f aca="false">L264+H265+I265</f>
        <v>300000</v>
      </c>
    </row>
    <row r="266" customFormat="false" ht="15" hidden="false" customHeight="false" outlineLevel="0" collapsed="false">
      <c r="B266" s="28" t="n">
        <v>263</v>
      </c>
      <c r="C266" s="29" t="n">
        <f aca="false">INT((B266-1)/12)+1</f>
        <v>22</v>
      </c>
      <c r="D266" s="30" t="n">
        <f aca="false">EDATE(Übersicht!$F$8,B266-1)</f>
        <v>54089</v>
      </c>
      <c r="E266" s="31" t="n">
        <f aca="false">J265</f>
        <v>0</v>
      </c>
      <c r="F266" s="31" t="n">
        <f aca="false">IF(E266&lt;=0,0,MIN(Übersicht!$C$7*(Übersicht!$C$8+Übersicht!$C$9)/12, E266+E266*Übersicht!$C$8/12))</f>
        <v>0</v>
      </c>
      <c r="G266" s="31" t="n">
        <f aca="false">IF(E266&lt;=0,0,E266*Übersicht!$C$8/12)</f>
        <v>0</v>
      </c>
      <c r="H266" s="31" t="n">
        <f aca="false">IF(F266&lt;=0,0,F266-G266)</f>
        <v>0</v>
      </c>
      <c r="I266" s="31" t="n">
        <f aca="false">IF(AND(MOD(B266,12)=0, C266&gt;=Übersicht!$F$10, E266-H266&gt;0),MIN(Übersicht!$F$9, E266-H266),0)</f>
        <v>0</v>
      </c>
      <c r="J266" s="31" t="n">
        <f aca="false">MAX(0, E266-H266-I266)</f>
        <v>0</v>
      </c>
      <c r="K266" s="31" t="n">
        <f aca="false">K265+G266</f>
        <v>130248.180830434</v>
      </c>
      <c r="L266" s="32" t="n">
        <f aca="false">L265+H266+I266</f>
        <v>300000</v>
      </c>
    </row>
    <row r="267" customFormat="false" ht="15" hidden="false" customHeight="false" outlineLevel="0" collapsed="false">
      <c r="B267" s="38" t="n">
        <v>264</v>
      </c>
      <c r="C267" s="39" t="n">
        <f aca="false">INT((B267-1)/12)+1</f>
        <v>22</v>
      </c>
      <c r="D267" s="40" t="n">
        <f aca="false">EDATE(Übersicht!$F$8,B267-1)</f>
        <v>54118</v>
      </c>
      <c r="E267" s="41" t="n">
        <f aca="false">J266</f>
        <v>0</v>
      </c>
      <c r="F267" s="41" t="n">
        <f aca="false">IF(E267&lt;=0,0,MIN(Übersicht!$C$7*(Übersicht!$C$8+Übersicht!$C$9)/12, E267+E267*Übersicht!$C$8/12))</f>
        <v>0</v>
      </c>
      <c r="G267" s="41" t="n">
        <f aca="false">IF(E267&lt;=0,0,E267*Übersicht!$C$8/12)</f>
        <v>0</v>
      </c>
      <c r="H267" s="41" t="n">
        <f aca="false">IF(F267&lt;=0,0,F267-G267)</f>
        <v>0</v>
      </c>
      <c r="I267" s="42" t="n">
        <f aca="false">IF(AND(MOD(B267,12)=0, C267&gt;=Übersicht!$F$10, E267-H267&gt;0),MIN(Übersicht!$F$9, E267-H267),0)</f>
        <v>0</v>
      </c>
      <c r="J267" s="41" t="n">
        <f aca="false">MAX(0, E267-H267-I267)</f>
        <v>0</v>
      </c>
      <c r="K267" s="41" t="n">
        <f aca="false">K266+G267</f>
        <v>130248.180830434</v>
      </c>
      <c r="L267" s="43" t="n">
        <f aca="false">L266+H267+I267</f>
        <v>300000</v>
      </c>
    </row>
    <row r="268" customFormat="false" ht="15" hidden="false" customHeight="false" outlineLevel="0" collapsed="false">
      <c r="B268" s="28" t="n">
        <v>265</v>
      </c>
      <c r="C268" s="29" t="n">
        <f aca="false">INT((B268-1)/12)+1</f>
        <v>23</v>
      </c>
      <c r="D268" s="30" t="n">
        <f aca="false">EDATE(Übersicht!$F$8,B268-1)</f>
        <v>54149</v>
      </c>
      <c r="E268" s="31" t="n">
        <f aca="false">J267</f>
        <v>0</v>
      </c>
      <c r="F268" s="31" t="n">
        <f aca="false">IF(E268&lt;=0,0,MIN(Übersicht!$C$7*(Übersicht!$C$8+Übersicht!$C$9)/12, E268+E268*Übersicht!$C$8/12))</f>
        <v>0</v>
      </c>
      <c r="G268" s="31" t="n">
        <f aca="false">IF(E268&lt;=0,0,E268*Übersicht!$C$8/12)</f>
        <v>0</v>
      </c>
      <c r="H268" s="31" t="n">
        <f aca="false">IF(F268&lt;=0,0,F268-G268)</f>
        <v>0</v>
      </c>
      <c r="I268" s="31" t="n">
        <f aca="false">IF(AND(MOD(B268,12)=0, C268&gt;=Übersicht!$F$10, E268-H268&gt;0),MIN(Übersicht!$F$9, E268-H268),0)</f>
        <v>0</v>
      </c>
      <c r="J268" s="31" t="n">
        <f aca="false">MAX(0, E268-H268-I268)</f>
        <v>0</v>
      </c>
      <c r="K268" s="31" t="n">
        <f aca="false">K267+G268</f>
        <v>130248.180830434</v>
      </c>
      <c r="L268" s="32" t="n">
        <f aca="false">L267+H268+I268</f>
        <v>300000</v>
      </c>
    </row>
    <row r="269" customFormat="false" ht="15" hidden="false" customHeight="false" outlineLevel="0" collapsed="false">
      <c r="B269" s="33" t="n">
        <v>266</v>
      </c>
      <c r="C269" s="34" t="n">
        <f aca="false">INT((B269-1)/12)+1</f>
        <v>23</v>
      </c>
      <c r="D269" s="35" t="n">
        <f aca="false">EDATE(Übersicht!$F$8,B269-1)</f>
        <v>54179</v>
      </c>
      <c r="E269" s="36" t="n">
        <f aca="false">J268</f>
        <v>0</v>
      </c>
      <c r="F269" s="36" t="n">
        <f aca="false">IF(E269&lt;=0,0,MIN(Übersicht!$C$7*(Übersicht!$C$8+Übersicht!$C$9)/12, E269+E269*Übersicht!$C$8/12))</f>
        <v>0</v>
      </c>
      <c r="G269" s="36" t="n">
        <f aca="false">IF(E269&lt;=0,0,E269*Übersicht!$C$8/12)</f>
        <v>0</v>
      </c>
      <c r="H269" s="36" t="n">
        <f aca="false">IF(F269&lt;=0,0,F269-G269)</f>
        <v>0</v>
      </c>
      <c r="I269" s="36" t="n">
        <f aca="false">IF(AND(MOD(B269,12)=0, C269&gt;=Übersicht!$F$10, E269-H269&gt;0),MIN(Übersicht!$F$9, E269-H269),0)</f>
        <v>0</v>
      </c>
      <c r="J269" s="36" t="n">
        <f aca="false">MAX(0, E269-H269-I269)</f>
        <v>0</v>
      </c>
      <c r="K269" s="36" t="n">
        <f aca="false">K268+G269</f>
        <v>130248.180830434</v>
      </c>
      <c r="L269" s="37" t="n">
        <f aca="false">L268+H269+I269</f>
        <v>300000</v>
      </c>
    </row>
    <row r="270" customFormat="false" ht="15" hidden="false" customHeight="false" outlineLevel="0" collapsed="false">
      <c r="B270" s="28" t="n">
        <v>267</v>
      </c>
      <c r="C270" s="29" t="n">
        <f aca="false">INT((B270-1)/12)+1</f>
        <v>23</v>
      </c>
      <c r="D270" s="30" t="n">
        <f aca="false">EDATE(Übersicht!$F$8,B270-1)</f>
        <v>54210</v>
      </c>
      <c r="E270" s="31" t="n">
        <f aca="false">J269</f>
        <v>0</v>
      </c>
      <c r="F270" s="31" t="n">
        <f aca="false">IF(E270&lt;=0,0,MIN(Übersicht!$C$7*(Übersicht!$C$8+Übersicht!$C$9)/12, E270+E270*Übersicht!$C$8/12))</f>
        <v>0</v>
      </c>
      <c r="G270" s="31" t="n">
        <f aca="false">IF(E270&lt;=0,0,E270*Übersicht!$C$8/12)</f>
        <v>0</v>
      </c>
      <c r="H270" s="31" t="n">
        <f aca="false">IF(F270&lt;=0,0,F270-G270)</f>
        <v>0</v>
      </c>
      <c r="I270" s="31" t="n">
        <f aca="false">IF(AND(MOD(B270,12)=0, C270&gt;=Übersicht!$F$10, E270-H270&gt;0),MIN(Übersicht!$F$9, E270-H270),0)</f>
        <v>0</v>
      </c>
      <c r="J270" s="31" t="n">
        <f aca="false">MAX(0, E270-H270-I270)</f>
        <v>0</v>
      </c>
      <c r="K270" s="31" t="n">
        <f aca="false">K269+G270</f>
        <v>130248.180830434</v>
      </c>
      <c r="L270" s="32" t="n">
        <f aca="false">L269+H270+I270</f>
        <v>300000</v>
      </c>
    </row>
    <row r="271" customFormat="false" ht="15" hidden="false" customHeight="false" outlineLevel="0" collapsed="false">
      <c r="B271" s="33" t="n">
        <v>268</v>
      </c>
      <c r="C271" s="34" t="n">
        <f aca="false">INT((B271-1)/12)+1</f>
        <v>23</v>
      </c>
      <c r="D271" s="35" t="n">
        <f aca="false">EDATE(Übersicht!$F$8,B271-1)</f>
        <v>54240</v>
      </c>
      <c r="E271" s="36" t="n">
        <f aca="false">J270</f>
        <v>0</v>
      </c>
      <c r="F271" s="36" t="n">
        <f aca="false">IF(E271&lt;=0,0,MIN(Übersicht!$C$7*(Übersicht!$C$8+Übersicht!$C$9)/12, E271+E271*Übersicht!$C$8/12))</f>
        <v>0</v>
      </c>
      <c r="G271" s="36" t="n">
        <f aca="false">IF(E271&lt;=0,0,E271*Übersicht!$C$8/12)</f>
        <v>0</v>
      </c>
      <c r="H271" s="36" t="n">
        <f aca="false">IF(F271&lt;=0,0,F271-G271)</f>
        <v>0</v>
      </c>
      <c r="I271" s="36" t="n">
        <f aca="false">IF(AND(MOD(B271,12)=0, C271&gt;=Übersicht!$F$10, E271-H271&gt;0),MIN(Übersicht!$F$9, E271-H271),0)</f>
        <v>0</v>
      </c>
      <c r="J271" s="36" t="n">
        <f aca="false">MAX(0, E271-H271-I271)</f>
        <v>0</v>
      </c>
      <c r="K271" s="36" t="n">
        <f aca="false">K270+G271</f>
        <v>130248.180830434</v>
      </c>
      <c r="L271" s="37" t="n">
        <f aca="false">L270+H271+I271</f>
        <v>300000</v>
      </c>
    </row>
    <row r="272" customFormat="false" ht="15" hidden="false" customHeight="false" outlineLevel="0" collapsed="false">
      <c r="B272" s="28" t="n">
        <v>269</v>
      </c>
      <c r="C272" s="29" t="n">
        <f aca="false">INT((B272-1)/12)+1</f>
        <v>23</v>
      </c>
      <c r="D272" s="30" t="n">
        <f aca="false">EDATE(Übersicht!$F$8,B272-1)</f>
        <v>54271</v>
      </c>
      <c r="E272" s="31" t="n">
        <f aca="false">J271</f>
        <v>0</v>
      </c>
      <c r="F272" s="31" t="n">
        <f aca="false">IF(E272&lt;=0,0,MIN(Übersicht!$C$7*(Übersicht!$C$8+Übersicht!$C$9)/12, E272+E272*Übersicht!$C$8/12))</f>
        <v>0</v>
      </c>
      <c r="G272" s="31" t="n">
        <f aca="false">IF(E272&lt;=0,0,E272*Übersicht!$C$8/12)</f>
        <v>0</v>
      </c>
      <c r="H272" s="31" t="n">
        <f aca="false">IF(F272&lt;=0,0,F272-G272)</f>
        <v>0</v>
      </c>
      <c r="I272" s="31" t="n">
        <f aca="false">IF(AND(MOD(B272,12)=0, C272&gt;=Übersicht!$F$10, E272-H272&gt;0),MIN(Übersicht!$F$9, E272-H272),0)</f>
        <v>0</v>
      </c>
      <c r="J272" s="31" t="n">
        <f aca="false">MAX(0, E272-H272-I272)</f>
        <v>0</v>
      </c>
      <c r="K272" s="31" t="n">
        <f aca="false">K271+G272</f>
        <v>130248.180830434</v>
      </c>
      <c r="L272" s="32" t="n">
        <f aca="false">L271+H272+I272</f>
        <v>300000</v>
      </c>
    </row>
    <row r="273" customFormat="false" ht="15" hidden="false" customHeight="false" outlineLevel="0" collapsed="false">
      <c r="B273" s="33" t="n">
        <v>270</v>
      </c>
      <c r="C273" s="34" t="n">
        <f aca="false">INT((B273-1)/12)+1</f>
        <v>23</v>
      </c>
      <c r="D273" s="35" t="n">
        <f aca="false">EDATE(Übersicht!$F$8,B273-1)</f>
        <v>54302</v>
      </c>
      <c r="E273" s="36" t="n">
        <f aca="false">J272</f>
        <v>0</v>
      </c>
      <c r="F273" s="36" t="n">
        <f aca="false">IF(E273&lt;=0,0,MIN(Übersicht!$C$7*(Übersicht!$C$8+Übersicht!$C$9)/12, E273+E273*Übersicht!$C$8/12))</f>
        <v>0</v>
      </c>
      <c r="G273" s="36" t="n">
        <f aca="false">IF(E273&lt;=0,0,E273*Übersicht!$C$8/12)</f>
        <v>0</v>
      </c>
      <c r="H273" s="36" t="n">
        <f aca="false">IF(F273&lt;=0,0,F273-G273)</f>
        <v>0</v>
      </c>
      <c r="I273" s="36" t="n">
        <f aca="false">IF(AND(MOD(B273,12)=0, C273&gt;=Übersicht!$F$10, E273-H273&gt;0),MIN(Übersicht!$F$9, E273-H273),0)</f>
        <v>0</v>
      </c>
      <c r="J273" s="36" t="n">
        <f aca="false">MAX(0, E273-H273-I273)</f>
        <v>0</v>
      </c>
      <c r="K273" s="36" t="n">
        <f aca="false">K272+G273</f>
        <v>130248.180830434</v>
      </c>
      <c r="L273" s="37" t="n">
        <f aca="false">L272+H273+I273</f>
        <v>300000</v>
      </c>
    </row>
    <row r="274" customFormat="false" ht="15" hidden="false" customHeight="false" outlineLevel="0" collapsed="false">
      <c r="B274" s="28" t="n">
        <v>271</v>
      </c>
      <c r="C274" s="29" t="n">
        <f aca="false">INT((B274-1)/12)+1</f>
        <v>23</v>
      </c>
      <c r="D274" s="30" t="n">
        <f aca="false">EDATE(Übersicht!$F$8,B274-1)</f>
        <v>54332</v>
      </c>
      <c r="E274" s="31" t="n">
        <f aca="false">J273</f>
        <v>0</v>
      </c>
      <c r="F274" s="31" t="n">
        <f aca="false">IF(E274&lt;=0,0,MIN(Übersicht!$C$7*(Übersicht!$C$8+Übersicht!$C$9)/12, E274+E274*Übersicht!$C$8/12))</f>
        <v>0</v>
      </c>
      <c r="G274" s="31" t="n">
        <f aca="false">IF(E274&lt;=0,0,E274*Übersicht!$C$8/12)</f>
        <v>0</v>
      </c>
      <c r="H274" s="31" t="n">
        <f aca="false">IF(F274&lt;=0,0,F274-G274)</f>
        <v>0</v>
      </c>
      <c r="I274" s="31" t="n">
        <f aca="false">IF(AND(MOD(B274,12)=0, C274&gt;=Übersicht!$F$10, E274-H274&gt;0),MIN(Übersicht!$F$9, E274-H274),0)</f>
        <v>0</v>
      </c>
      <c r="J274" s="31" t="n">
        <f aca="false">MAX(0, E274-H274-I274)</f>
        <v>0</v>
      </c>
      <c r="K274" s="31" t="n">
        <f aca="false">K273+G274</f>
        <v>130248.180830434</v>
      </c>
      <c r="L274" s="32" t="n">
        <f aca="false">L273+H274+I274</f>
        <v>300000</v>
      </c>
    </row>
    <row r="275" customFormat="false" ht="15" hidden="false" customHeight="false" outlineLevel="0" collapsed="false">
      <c r="B275" s="33" t="n">
        <v>272</v>
      </c>
      <c r="C275" s="34" t="n">
        <f aca="false">INT((B275-1)/12)+1</f>
        <v>23</v>
      </c>
      <c r="D275" s="35" t="n">
        <f aca="false">EDATE(Übersicht!$F$8,B275-1)</f>
        <v>54363</v>
      </c>
      <c r="E275" s="36" t="n">
        <f aca="false">J274</f>
        <v>0</v>
      </c>
      <c r="F275" s="36" t="n">
        <f aca="false">IF(E275&lt;=0,0,MIN(Übersicht!$C$7*(Übersicht!$C$8+Übersicht!$C$9)/12, E275+E275*Übersicht!$C$8/12))</f>
        <v>0</v>
      </c>
      <c r="G275" s="36" t="n">
        <f aca="false">IF(E275&lt;=0,0,E275*Übersicht!$C$8/12)</f>
        <v>0</v>
      </c>
      <c r="H275" s="36" t="n">
        <f aca="false">IF(F275&lt;=0,0,F275-G275)</f>
        <v>0</v>
      </c>
      <c r="I275" s="36" t="n">
        <f aca="false">IF(AND(MOD(B275,12)=0, C275&gt;=Übersicht!$F$10, E275-H275&gt;0),MIN(Übersicht!$F$9, E275-H275),0)</f>
        <v>0</v>
      </c>
      <c r="J275" s="36" t="n">
        <f aca="false">MAX(0, E275-H275-I275)</f>
        <v>0</v>
      </c>
      <c r="K275" s="36" t="n">
        <f aca="false">K274+G275</f>
        <v>130248.180830434</v>
      </c>
      <c r="L275" s="37" t="n">
        <f aca="false">L274+H275+I275</f>
        <v>300000</v>
      </c>
    </row>
    <row r="276" customFormat="false" ht="15" hidden="false" customHeight="false" outlineLevel="0" collapsed="false">
      <c r="B276" s="28" t="n">
        <v>273</v>
      </c>
      <c r="C276" s="29" t="n">
        <f aca="false">INT((B276-1)/12)+1</f>
        <v>23</v>
      </c>
      <c r="D276" s="30" t="n">
        <f aca="false">EDATE(Übersicht!$F$8,B276-1)</f>
        <v>54393</v>
      </c>
      <c r="E276" s="31" t="n">
        <f aca="false">J275</f>
        <v>0</v>
      </c>
      <c r="F276" s="31" t="n">
        <f aca="false">IF(E276&lt;=0,0,MIN(Übersicht!$C$7*(Übersicht!$C$8+Übersicht!$C$9)/12, E276+E276*Übersicht!$C$8/12))</f>
        <v>0</v>
      </c>
      <c r="G276" s="31" t="n">
        <f aca="false">IF(E276&lt;=0,0,E276*Übersicht!$C$8/12)</f>
        <v>0</v>
      </c>
      <c r="H276" s="31" t="n">
        <f aca="false">IF(F276&lt;=0,0,F276-G276)</f>
        <v>0</v>
      </c>
      <c r="I276" s="31" t="n">
        <f aca="false">IF(AND(MOD(B276,12)=0, C276&gt;=Übersicht!$F$10, E276-H276&gt;0),MIN(Übersicht!$F$9, E276-H276),0)</f>
        <v>0</v>
      </c>
      <c r="J276" s="31" t="n">
        <f aca="false">MAX(0, E276-H276-I276)</f>
        <v>0</v>
      </c>
      <c r="K276" s="31" t="n">
        <f aca="false">K275+G276</f>
        <v>130248.180830434</v>
      </c>
      <c r="L276" s="32" t="n">
        <f aca="false">L275+H276+I276</f>
        <v>300000</v>
      </c>
    </row>
    <row r="277" customFormat="false" ht="15" hidden="false" customHeight="false" outlineLevel="0" collapsed="false">
      <c r="B277" s="33" t="n">
        <v>274</v>
      </c>
      <c r="C277" s="34" t="n">
        <f aca="false">INT((B277-1)/12)+1</f>
        <v>23</v>
      </c>
      <c r="D277" s="35" t="n">
        <f aca="false">EDATE(Übersicht!$F$8,B277-1)</f>
        <v>54424</v>
      </c>
      <c r="E277" s="36" t="n">
        <f aca="false">J276</f>
        <v>0</v>
      </c>
      <c r="F277" s="36" t="n">
        <f aca="false">IF(E277&lt;=0,0,MIN(Übersicht!$C$7*(Übersicht!$C$8+Übersicht!$C$9)/12, E277+E277*Übersicht!$C$8/12))</f>
        <v>0</v>
      </c>
      <c r="G277" s="36" t="n">
        <f aca="false">IF(E277&lt;=0,0,E277*Übersicht!$C$8/12)</f>
        <v>0</v>
      </c>
      <c r="H277" s="36" t="n">
        <f aca="false">IF(F277&lt;=0,0,F277-G277)</f>
        <v>0</v>
      </c>
      <c r="I277" s="36" t="n">
        <f aca="false">IF(AND(MOD(B277,12)=0, C277&gt;=Übersicht!$F$10, E277-H277&gt;0),MIN(Übersicht!$F$9, E277-H277),0)</f>
        <v>0</v>
      </c>
      <c r="J277" s="36" t="n">
        <f aca="false">MAX(0, E277-H277-I277)</f>
        <v>0</v>
      </c>
      <c r="K277" s="36" t="n">
        <f aca="false">K276+G277</f>
        <v>130248.180830434</v>
      </c>
      <c r="L277" s="37" t="n">
        <f aca="false">L276+H277+I277</f>
        <v>300000</v>
      </c>
    </row>
    <row r="278" customFormat="false" ht="15" hidden="false" customHeight="false" outlineLevel="0" collapsed="false">
      <c r="B278" s="28" t="n">
        <v>275</v>
      </c>
      <c r="C278" s="29" t="n">
        <f aca="false">INT((B278-1)/12)+1</f>
        <v>23</v>
      </c>
      <c r="D278" s="30" t="n">
        <f aca="false">EDATE(Übersicht!$F$8,B278-1)</f>
        <v>54455</v>
      </c>
      <c r="E278" s="31" t="n">
        <f aca="false">J277</f>
        <v>0</v>
      </c>
      <c r="F278" s="31" t="n">
        <f aca="false">IF(E278&lt;=0,0,MIN(Übersicht!$C$7*(Übersicht!$C$8+Übersicht!$C$9)/12, E278+E278*Übersicht!$C$8/12))</f>
        <v>0</v>
      </c>
      <c r="G278" s="31" t="n">
        <f aca="false">IF(E278&lt;=0,0,E278*Übersicht!$C$8/12)</f>
        <v>0</v>
      </c>
      <c r="H278" s="31" t="n">
        <f aca="false">IF(F278&lt;=0,0,F278-G278)</f>
        <v>0</v>
      </c>
      <c r="I278" s="31" t="n">
        <f aca="false">IF(AND(MOD(B278,12)=0, C278&gt;=Übersicht!$F$10, E278-H278&gt;0),MIN(Übersicht!$F$9, E278-H278),0)</f>
        <v>0</v>
      </c>
      <c r="J278" s="31" t="n">
        <f aca="false">MAX(0, E278-H278-I278)</f>
        <v>0</v>
      </c>
      <c r="K278" s="31" t="n">
        <f aca="false">K277+G278</f>
        <v>130248.180830434</v>
      </c>
      <c r="L278" s="32" t="n">
        <f aca="false">L277+H278+I278</f>
        <v>300000</v>
      </c>
    </row>
    <row r="279" customFormat="false" ht="15" hidden="false" customHeight="false" outlineLevel="0" collapsed="false">
      <c r="B279" s="38" t="n">
        <v>276</v>
      </c>
      <c r="C279" s="39" t="n">
        <f aca="false">INT((B279-1)/12)+1</f>
        <v>23</v>
      </c>
      <c r="D279" s="40" t="n">
        <f aca="false">EDATE(Übersicht!$F$8,B279-1)</f>
        <v>54483</v>
      </c>
      <c r="E279" s="41" t="n">
        <f aca="false">J278</f>
        <v>0</v>
      </c>
      <c r="F279" s="41" t="n">
        <f aca="false">IF(E279&lt;=0,0,MIN(Übersicht!$C$7*(Übersicht!$C$8+Übersicht!$C$9)/12, E279+E279*Übersicht!$C$8/12))</f>
        <v>0</v>
      </c>
      <c r="G279" s="41" t="n">
        <f aca="false">IF(E279&lt;=0,0,E279*Übersicht!$C$8/12)</f>
        <v>0</v>
      </c>
      <c r="H279" s="41" t="n">
        <f aca="false">IF(F279&lt;=0,0,F279-G279)</f>
        <v>0</v>
      </c>
      <c r="I279" s="42" t="n">
        <f aca="false">IF(AND(MOD(B279,12)=0, C279&gt;=Übersicht!$F$10, E279-H279&gt;0),MIN(Übersicht!$F$9, E279-H279),0)</f>
        <v>0</v>
      </c>
      <c r="J279" s="41" t="n">
        <f aca="false">MAX(0, E279-H279-I279)</f>
        <v>0</v>
      </c>
      <c r="K279" s="41" t="n">
        <f aca="false">K278+G279</f>
        <v>130248.180830434</v>
      </c>
      <c r="L279" s="43" t="n">
        <f aca="false">L278+H279+I279</f>
        <v>300000</v>
      </c>
    </row>
    <row r="280" customFormat="false" ht="15" hidden="false" customHeight="false" outlineLevel="0" collapsed="false">
      <c r="B280" s="28" t="n">
        <v>277</v>
      </c>
      <c r="C280" s="29" t="n">
        <f aca="false">INT((B280-1)/12)+1</f>
        <v>24</v>
      </c>
      <c r="D280" s="30" t="n">
        <f aca="false">EDATE(Übersicht!$F$8,B280-1)</f>
        <v>54514</v>
      </c>
      <c r="E280" s="31" t="n">
        <f aca="false">J279</f>
        <v>0</v>
      </c>
      <c r="F280" s="31" t="n">
        <f aca="false">IF(E280&lt;=0,0,MIN(Übersicht!$C$7*(Übersicht!$C$8+Übersicht!$C$9)/12, E280+E280*Übersicht!$C$8/12))</f>
        <v>0</v>
      </c>
      <c r="G280" s="31" t="n">
        <f aca="false">IF(E280&lt;=0,0,E280*Übersicht!$C$8/12)</f>
        <v>0</v>
      </c>
      <c r="H280" s="31" t="n">
        <f aca="false">IF(F280&lt;=0,0,F280-G280)</f>
        <v>0</v>
      </c>
      <c r="I280" s="31" t="n">
        <f aca="false">IF(AND(MOD(B280,12)=0, C280&gt;=Übersicht!$F$10, E280-H280&gt;0),MIN(Übersicht!$F$9, E280-H280),0)</f>
        <v>0</v>
      </c>
      <c r="J280" s="31" t="n">
        <f aca="false">MAX(0, E280-H280-I280)</f>
        <v>0</v>
      </c>
      <c r="K280" s="31" t="n">
        <f aca="false">K279+G280</f>
        <v>130248.180830434</v>
      </c>
      <c r="L280" s="32" t="n">
        <f aca="false">L279+H280+I280</f>
        <v>300000</v>
      </c>
    </row>
    <row r="281" customFormat="false" ht="15" hidden="false" customHeight="false" outlineLevel="0" collapsed="false">
      <c r="B281" s="33" t="n">
        <v>278</v>
      </c>
      <c r="C281" s="34" t="n">
        <f aca="false">INT((B281-1)/12)+1</f>
        <v>24</v>
      </c>
      <c r="D281" s="35" t="n">
        <f aca="false">EDATE(Übersicht!$F$8,B281-1)</f>
        <v>54544</v>
      </c>
      <c r="E281" s="36" t="n">
        <f aca="false">J280</f>
        <v>0</v>
      </c>
      <c r="F281" s="36" t="n">
        <f aca="false">IF(E281&lt;=0,0,MIN(Übersicht!$C$7*(Übersicht!$C$8+Übersicht!$C$9)/12, E281+E281*Übersicht!$C$8/12))</f>
        <v>0</v>
      </c>
      <c r="G281" s="36" t="n">
        <f aca="false">IF(E281&lt;=0,0,E281*Übersicht!$C$8/12)</f>
        <v>0</v>
      </c>
      <c r="H281" s="36" t="n">
        <f aca="false">IF(F281&lt;=0,0,F281-G281)</f>
        <v>0</v>
      </c>
      <c r="I281" s="36" t="n">
        <f aca="false">IF(AND(MOD(B281,12)=0, C281&gt;=Übersicht!$F$10, E281-H281&gt;0),MIN(Übersicht!$F$9, E281-H281),0)</f>
        <v>0</v>
      </c>
      <c r="J281" s="36" t="n">
        <f aca="false">MAX(0, E281-H281-I281)</f>
        <v>0</v>
      </c>
      <c r="K281" s="36" t="n">
        <f aca="false">K280+G281</f>
        <v>130248.180830434</v>
      </c>
      <c r="L281" s="37" t="n">
        <f aca="false">L280+H281+I281</f>
        <v>300000</v>
      </c>
    </row>
    <row r="282" customFormat="false" ht="15" hidden="false" customHeight="false" outlineLevel="0" collapsed="false">
      <c r="B282" s="28" t="n">
        <v>279</v>
      </c>
      <c r="C282" s="29" t="n">
        <f aca="false">INT((B282-1)/12)+1</f>
        <v>24</v>
      </c>
      <c r="D282" s="30" t="n">
        <f aca="false">EDATE(Übersicht!$F$8,B282-1)</f>
        <v>54575</v>
      </c>
      <c r="E282" s="31" t="n">
        <f aca="false">J281</f>
        <v>0</v>
      </c>
      <c r="F282" s="31" t="n">
        <f aca="false">IF(E282&lt;=0,0,MIN(Übersicht!$C$7*(Übersicht!$C$8+Übersicht!$C$9)/12, E282+E282*Übersicht!$C$8/12))</f>
        <v>0</v>
      </c>
      <c r="G282" s="31" t="n">
        <f aca="false">IF(E282&lt;=0,0,E282*Übersicht!$C$8/12)</f>
        <v>0</v>
      </c>
      <c r="H282" s="31" t="n">
        <f aca="false">IF(F282&lt;=0,0,F282-G282)</f>
        <v>0</v>
      </c>
      <c r="I282" s="31" t="n">
        <f aca="false">IF(AND(MOD(B282,12)=0, C282&gt;=Übersicht!$F$10, E282-H282&gt;0),MIN(Übersicht!$F$9, E282-H282),0)</f>
        <v>0</v>
      </c>
      <c r="J282" s="31" t="n">
        <f aca="false">MAX(0, E282-H282-I282)</f>
        <v>0</v>
      </c>
      <c r="K282" s="31" t="n">
        <f aca="false">K281+G282</f>
        <v>130248.180830434</v>
      </c>
      <c r="L282" s="32" t="n">
        <f aca="false">L281+H282+I282</f>
        <v>300000</v>
      </c>
    </row>
    <row r="283" customFormat="false" ht="15" hidden="false" customHeight="false" outlineLevel="0" collapsed="false">
      <c r="B283" s="33" t="n">
        <v>280</v>
      </c>
      <c r="C283" s="34" t="n">
        <f aca="false">INT((B283-1)/12)+1</f>
        <v>24</v>
      </c>
      <c r="D283" s="35" t="n">
        <f aca="false">EDATE(Übersicht!$F$8,B283-1)</f>
        <v>54605</v>
      </c>
      <c r="E283" s="36" t="n">
        <f aca="false">J282</f>
        <v>0</v>
      </c>
      <c r="F283" s="36" t="n">
        <f aca="false">IF(E283&lt;=0,0,MIN(Übersicht!$C$7*(Übersicht!$C$8+Übersicht!$C$9)/12, E283+E283*Übersicht!$C$8/12))</f>
        <v>0</v>
      </c>
      <c r="G283" s="36" t="n">
        <f aca="false">IF(E283&lt;=0,0,E283*Übersicht!$C$8/12)</f>
        <v>0</v>
      </c>
      <c r="H283" s="36" t="n">
        <f aca="false">IF(F283&lt;=0,0,F283-G283)</f>
        <v>0</v>
      </c>
      <c r="I283" s="36" t="n">
        <f aca="false">IF(AND(MOD(B283,12)=0, C283&gt;=Übersicht!$F$10, E283-H283&gt;0),MIN(Übersicht!$F$9, E283-H283),0)</f>
        <v>0</v>
      </c>
      <c r="J283" s="36" t="n">
        <f aca="false">MAX(0, E283-H283-I283)</f>
        <v>0</v>
      </c>
      <c r="K283" s="36" t="n">
        <f aca="false">K282+G283</f>
        <v>130248.180830434</v>
      </c>
      <c r="L283" s="37" t="n">
        <f aca="false">L282+H283+I283</f>
        <v>300000</v>
      </c>
    </row>
    <row r="284" customFormat="false" ht="15" hidden="false" customHeight="false" outlineLevel="0" collapsed="false">
      <c r="B284" s="28" t="n">
        <v>281</v>
      </c>
      <c r="C284" s="29" t="n">
        <f aca="false">INT((B284-1)/12)+1</f>
        <v>24</v>
      </c>
      <c r="D284" s="30" t="n">
        <f aca="false">EDATE(Übersicht!$F$8,B284-1)</f>
        <v>54636</v>
      </c>
      <c r="E284" s="31" t="n">
        <f aca="false">J283</f>
        <v>0</v>
      </c>
      <c r="F284" s="31" t="n">
        <f aca="false">IF(E284&lt;=0,0,MIN(Übersicht!$C$7*(Übersicht!$C$8+Übersicht!$C$9)/12, E284+E284*Übersicht!$C$8/12))</f>
        <v>0</v>
      </c>
      <c r="G284" s="31" t="n">
        <f aca="false">IF(E284&lt;=0,0,E284*Übersicht!$C$8/12)</f>
        <v>0</v>
      </c>
      <c r="H284" s="31" t="n">
        <f aca="false">IF(F284&lt;=0,0,F284-G284)</f>
        <v>0</v>
      </c>
      <c r="I284" s="31" t="n">
        <f aca="false">IF(AND(MOD(B284,12)=0, C284&gt;=Übersicht!$F$10, E284-H284&gt;0),MIN(Übersicht!$F$9, E284-H284),0)</f>
        <v>0</v>
      </c>
      <c r="J284" s="31" t="n">
        <f aca="false">MAX(0, E284-H284-I284)</f>
        <v>0</v>
      </c>
      <c r="K284" s="31" t="n">
        <f aca="false">K283+G284</f>
        <v>130248.180830434</v>
      </c>
      <c r="L284" s="32" t="n">
        <f aca="false">L283+H284+I284</f>
        <v>300000</v>
      </c>
    </row>
    <row r="285" customFormat="false" ht="15" hidden="false" customHeight="false" outlineLevel="0" collapsed="false">
      <c r="B285" s="33" t="n">
        <v>282</v>
      </c>
      <c r="C285" s="34" t="n">
        <f aca="false">INT((B285-1)/12)+1</f>
        <v>24</v>
      </c>
      <c r="D285" s="35" t="n">
        <f aca="false">EDATE(Übersicht!$F$8,B285-1)</f>
        <v>54667</v>
      </c>
      <c r="E285" s="36" t="n">
        <f aca="false">J284</f>
        <v>0</v>
      </c>
      <c r="F285" s="36" t="n">
        <f aca="false">IF(E285&lt;=0,0,MIN(Übersicht!$C$7*(Übersicht!$C$8+Übersicht!$C$9)/12, E285+E285*Übersicht!$C$8/12))</f>
        <v>0</v>
      </c>
      <c r="G285" s="36" t="n">
        <f aca="false">IF(E285&lt;=0,0,E285*Übersicht!$C$8/12)</f>
        <v>0</v>
      </c>
      <c r="H285" s="36" t="n">
        <f aca="false">IF(F285&lt;=0,0,F285-G285)</f>
        <v>0</v>
      </c>
      <c r="I285" s="36" t="n">
        <f aca="false">IF(AND(MOD(B285,12)=0, C285&gt;=Übersicht!$F$10, E285-H285&gt;0),MIN(Übersicht!$F$9, E285-H285),0)</f>
        <v>0</v>
      </c>
      <c r="J285" s="36" t="n">
        <f aca="false">MAX(0, E285-H285-I285)</f>
        <v>0</v>
      </c>
      <c r="K285" s="36" t="n">
        <f aca="false">K284+G285</f>
        <v>130248.180830434</v>
      </c>
      <c r="L285" s="37" t="n">
        <f aca="false">L284+H285+I285</f>
        <v>300000</v>
      </c>
    </row>
    <row r="286" customFormat="false" ht="15" hidden="false" customHeight="false" outlineLevel="0" collapsed="false">
      <c r="B286" s="28" t="n">
        <v>283</v>
      </c>
      <c r="C286" s="29" t="n">
        <f aca="false">INT((B286-1)/12)+1</f>
        <v>24</v>
      </c>
      <c r="D286" s="30" t="n">
        <f aca="false">EDATE(Übersicht!$F$8,B286-1)</f>
        <v>54697</v>
      </c>
      <c r="E286" s="31" t="n">
        <f aca="false">J285</f>
        <v>0</v>
      </c>
      <c r="F286" s="31" t="n">
        <f aca="false">IF(E286&lt;=0,0,MIN(Übersicht!$C$7*(Übersicht!$C$8+Übersicht!$C$9)/12, E286+E286*Übersicht!$C$8/12))</f>
        <v>0</v>
      </c>
      <c r="G286" s="31" t="n">
        <f aca="false">IF(E286&lt;=0,0,E286*Übersicht!$C$8/12)</f>
        <v>0</v>
      </c>
      <c r="H286" s="31" t="n">
        <f aca="false">IF(F286&lt;=0,0,F286-G286)</f>
        <v>0</v>
      </c>
      <c r="I286" s="31" t="n">
        <f aca="false">IF(AND(MOD(B286,12)=0, C286&gt;=Übersicht!$F$10, E286-H286&gt;0),MIN(Übersicht!$F$9, E286-H286),0)</f>
        <v>0</v>
      </c>
      <c r="J286" s="31" t="n">
        <f aca="false">MAX(0, E286-H286-I286)</f>
        <v>0</v>
      </c>
      <c r="K286" s="31" t="n">
        <f aca="false">K285+G286</f>
        <v>130248.180830434</v>
      </c>
      <c r="L286" s="32" t="n">
        <f aca="false">L285+H286+I286</f>
        <v>300000</v>
      </c>
    </row>
    <row r="287" customFormat="false" ht="15" hidden="false" customHeight="false" outlineLevel="0" collapsed="false">
      <c r="B287" s="33" t="n">
        <v>284</v>
      </c>
      <c r="C287" s="34" t="n">
        <f aca="false">INT((B287-1)/12)+1</f>
        <v>24</v>
      </c>
      <c r="D287" s="35" t="n">
        <f aca="false">EDATE(Übersicht!$F$8,B287-1)</f>
        <v>54728</v>
      </c>
      <c r="E287" s="36" t="n">
        <f aca="false">J286</f>
        <v>0</v>
      </c>
      <c r="F287" s="36" t="n">
        <f aca="false">IF(E287&lt;=0,0,MIN(Übersicht!$C$7*(Übersicht!$C$8+Übersicht!$C$9)/12, E287+E287*Übersicht!$C$8/12))</f>
        <v>0</v>
      </c>
      <c r="G287" s="36" t="n">
        <f aca="false">IF(E287&lt;=0,0,E287*Übersicht!$C$8/12)</f>
        <v>0</v>
      </c>
      <c r="H287" s="36" t="n">
        <f aca="false">IF(F287&lt;=0,0,F287-G287)</f>
        <v>0</v>
      </c>
      <c r="I287" s="36" t="n">
        <f aca="false">IF(AND(MOD(B287,12)=0, C287&gt;=Übersicht!$F$10, E287-H287&gt;0),MIN(Übersicht!$F$9, E287-H287),0)</f>
        <v>0</v>
      </c>
      <c r="J287" s="36" t="n">
        <f aca="false">MAX(0, E287-H287-I287)</f>
        <v>0</v>
      </c>
      <c r="K287" s="36" t="n">
        <f aca="false">K286+G287</f>
        <v>130248.180830434</v>
      </c>
      <c r="L287" s="37" t="n">
        <f aca="false">L286+H287+I287</f>
        <v>300000</v>
      </c>
    </row>
    <row r="288" customFormat="false" ht="15" hidden="false" customHeight="false" outlineLevel="0" collapsed="false">
      <c r="B288" s="28" t="n">
        <v>285</v>
      </c>
      <c r="C288" s="29" t="n">
        <f aca="false">INT((B288-1)/12)+1</f>
        <v>24</v>
      </c>
      <c r="D288" s="30" t="n">
        <f aca="false">EDATE(Übersicht!$F$8,B288-1)</f>
        <v>54758</v>
      </c>
      <c r="E288" s="31" t="n">
        <f aca="false">J287</f>
        <v>0</v>
      </c>
      <c r="F288" s="31" t="n">
        <f aca="false">IF(E288&lt;=0,0,MIN(Übersicht!$C$7*(Übersicht!$C$8+Übersicht!$C$9)/12, E288+E288*Übersicht!$C$8/12))</f>
        <v>0</v>
      </c>
      <c r="G288" s="31" t="n">
        <f aca="false">IF(E288&lt;=0,0,E288*Übersicht!$C$8/12)</f>
        <v>0</v>
      </c>
      <c r="H288" s="31" t="n">
        <f aca="false">IF(F288&lt;=0,0,F288-G288)</f>
        <v>0</v>
      </c>
      <c r="I288" s="31" t="n">
        <f aca="false">IF(AND(MOD(B288,12)=0, C288&gt;=Übersicht!$F$10, E288-H288&gt;0),MIN(Übersicht!$F$9, E288-H288),0)</f>
        <v>0</v>
      </c>
      <c r="J288" s="31" t="n">
        <f aca="false">MAX(0, E288-H288-I288)</f>
        <v>0</v>
      </c>
      <c r="K288" s="31" t="n">
        <f aca="false">K287+G288</f>
        <v>130248.180830434</v>
      </c>
      <c r="L288" s="32" t="n">
        <f aca="false">L287+H288+I288</f>
        <v>300000</v>
      </c>
    </row>
    <row r="289" customFormat="false" ht="15" hidden="false" customHeight="false" outlineLevel="0" collapsed="false">
      <c r="B289" s="33" t="n">
        <v>286</v>
      </c>
      <c r="C289" s="34" t="n">
        <f aca="false">INT((B289-1)/12)+1</f>
        <v>24</v>
      </c>
      <c r="D289" s="35" t="n">
        <f aca="false">EDATE(Übersicht!$F$8,B289-1)</f>
        <v>54789</v>
      </c>
      <c r="E289" s="36" t="n">
        <f aca="false">J288</f>
        <v>0</v>
      </c>
      <c r="F289" s="36" t="n">
        <f aca="false">IF(E289&lt;=0,0,MIN(Übersicht!$C$7*(Übersicht!$C$8+Übersicht!$C$9)/12, E289+E289*Übersicht!$C$8/12))</f>
        <v>0</v>
      </c>
      <c r="G289" s="36" t="n">
        <f aca="false">IF(E289&lt;=0,0,E289*Übersicht!$C$8/12)</f>
        <v>0</v>
      </c>
      <c r="H289" s="36" t="n">
        <f aca="false">IF(F289&lt;=0,0,F289-G289)</f>
        <v>0</v>
      </c>
      <c r="I289" s="36" t="n">
        <f aca="false">IF(AND(MOD(B289,12)=0, C289&gt;=Übersicht!$F$10, E289-H289&gt;0),MIN(Übersicht!$F$9, E289-H289),0)</f>
        <v>0</v>
      </c>
      <c r="J289" s="36" t="n">
        <f aca="false">MAX(0, E289-H289-I289)</f>
        <v>0</v>
      </c>
      <c r="K289" s="36" t="n">
        <f aca="false">K288+G289</f>
        <v>130248.180830434</v>
      </c>
      <c r="L289" s="37" t="n">
        <f aca="false">L288+H289+I289</f>
        <v>300000</v>
      </c>
    </row>
    <row r="290" customFormat="false" ht="15" hidden="false" customHeight="false" outlineLevel="0" collapsed="false">
      <c r="B290" s="28" t="n">
        <v>287</v>
      </c>
      <c r="C290" s="29" t="n">
        <f aca="false">INT((B290-1)/12)+1</f>
        <v>24</v>
      </c>
      <c r="D290" s="30" t="n">
        <f aca="false">EDATE(Übersicht!$F$8,B290-1)</f>
        <v>54820</v>
      </c>
      <c r="E290" s="31" t="n">
        <f aca="false">J289</f>
        <v>0</v>
      </c>
      <c r="F290" s="31" t="n">
        <f aca="false">IF(E290&lt;=0,0,MIN(Übersicht!$C$7*(Übersicht!$C$8+Übersicht!$C$9)/12, E290+E290*Übersicht!$C$8/12))</f>
        <v>0</v>
      </c>
      <c r="G290" s="31" t="n">
        <f aca="false">IF(E290&lt;=0,0,E290*Übersicht!$C$8/12)</f>
        <v>0</v>
      </c>
      <c r="H290" s="31" t="n">
        <f aca="false">IF(F290&lt;=0,0,F290-G290)</f>
        <v>0</v>
      </c>
      <c r="I290" s="31" t="n">
        <f aca="false">IF(AND(MOD(B290,12)=0, C290&gt;=Übersicht!$F$10, E290-H290&gt;0),MIN(Übersicht!$F$9, E290-H290),0)</f>
        <v>0</v>
      </c>
      <c r="J290" s="31" t="n">
        <f aca="false">MAX(0, E290-H290-I290)</f>
        <v>0</v>
      </c>
      <c r="K290" s="31" t="n">
        <f aca="false">K289+G290</f>
        <v>130248.180830434</v>
      </c>
      <c r="L290" s="32" t="n">
        <f aca="false">L289+H290+I290</f>
        <v>300000</v>
      </c>
    </row>
    <row r="291" customFormat="false" ht="15" hidden="false" customHeight="false" outlineLevel="0" collapsed="false">
      <c r="B291" s="38" t="n">
        <v>288</v>
      </c>
      <c r="C291" s="39" t="n">
        <f aca="false">INT((B291-1)/12)+1</f>
        <v>24</v>
      </c>
      <c r="D291" s="40" t="n">
        <f aca="false">EDATE(Übersicht!$F$8,B291-1)</f>
        <v>54848</v>
      </c>
      <c r="E291" s="41" t="n">
        <f aca="false">J290</f>
        <v>0</v>
      </c>
      <c r="F291" s="41" t="n">
        <f aca="false">IF(E291&lt;=0,0,MIN(Übersicht!$C$7*(Übersicht!$C$8+Übersicht!$C$9)/12, E291+E291*Übersicht!$C$8/12))</f>
        <v>0</v>
      </c>
      <c r="G291" s="41" t="n">
        <f aca="false">IF(E291&lt;=0,0,E291*Übersicht!$C$8/12)</f>
        <v>0</v>
      </c>
      <c r="H291" s="41" t="n">
        <f aca="false">IF(F291&lt;=0,0,F291-G291)</f>
        <v>0</v>
      </c>
      <c r="I291" s="42" t="n">
        <f aca="false">IF(AND(MOD(B291,12)=0, C291&gt;=Übersicht!$F$10, E291-H291&gt;0),MIN(Übersicht!$F$9, E291-H291),0)</f>
        <v>0</v>
      </c>
      <c r="J291" s="41" t="n">
        <f aca="false">MAX(0, E291-H291-I291)</f>
        <v>0</v>
      </c>
      <c r="K291" s="41" t="n">
        <f aca="false">K290+G291</f>
        <v>130248.180830434</v>
      </c>
      <c r="L291" s="43" t="n">
        <f aca="false">L290+H291+I291</f>
        <v>300000</v>
      </c>
    </row>
    <row r="292" customFormat="false" ht="15" hidden="false" customHeight="false" outlineLevel="0" collapsed="false">
      <c r="B292" s="28" t="n">
        <v>289</v>
      </c>
      <c r="C292" s="29" t="n">
        <f aca="false">INT((B292-1)/12)+1</f>
        <v>25</v>
      </c>
      <c r="D292" s="30" t="n">
        <f aca="false">EDATE(Übersicht!$F$8,B292-1)</f>
        <v>54879</v>
      </c>
      <c r="E292" s="31" t="n">
        <f aca="false">J291</f>
        <v>0</v>
      </c>
      <c r="F292" s="31" t="n">
        <f aca="false">IF(E292&lt;=0,0,MIN(Übersicht!$C$7*(Übersicht!$C$8+Übersicht!$C$9)/12, E292+E292*Übersicht!$C$8/12))</f>
        <v>0</v>
      </c>
      <c r="G292" s="31" t="n">
        <f aca="false">IF(E292&lt;=0,0,E292*Übersicht!$C$8/12)</f>
        <v>0</v>
      </c>
      <c r="H292" s="31" t="n">
        <f aca="false">IF(F292&lt;=0,0,F292-G292)</f>
        <v>0</v>
      </c>
      <c r="I292" s="31" t="n">
        <f aca="false">IF(AND(MOD(B292,12)=0, C292&gt;=Übersicht!$F$10, E292-H292&gt;0),MIN(Übersicht!$F$9, E292-H292),0)</f>
        <v>0</v>
      </c>
      <c r="J292" s="31" t="n">
        <f aca="false">MAX(0, E292-H292-I292)</f>
        <v>0</v>
      </c>
      <c r="K292" s="31" t="n">
        <f aca="false">K291+G292</f>
        <v>130248.180830434</v>
      </c>
      <c r="L292" s="32" t="n">
        <f aca="false">L291+H292+I292</f>
        <v>300000</v>
      </c>
    </row>
    <row r="293" customFormat="false" ht="15" hidden="false" customHeight="false" outlineLevel="0" collapsed="false">
      <c r="B293" s="33" t="n">
        <v>290</v>
      </c>
      <c r="C293" s="34" t="n">
        <f aca="false">INT((B293-1)/12)+1</f>
        <v>25</v>
      </c>
      <c r="D293" s="35" t="n">
        <f aca="false">EDATE(Übersicht!$F$8,B293-1)</f>
        <v>54909</v>
      </c>
      <c r="E293" s="36" t="n">
        <f aca="false">J292</f>
        <v>0</v>
      </c>
      <c r="F293" s="36" t="n">
        <f aca="false">IF(E293&lt;=0,0,MIN(Übersicht!$C$7*(Übersicht!$C$8+Übersicht!$C$9)/12, E293+E293*Übersicht!$C$8/12))</f>
        <v>0</v>
      </c>
      <c r="G293" s="36" t="n">
        <f aca="false">IF(E293&lt;=0,0,E293*Übersicht!$C$8/12)</f>
        <v>0</v>
      </c>
      <c r="H293" s="36" t="n">
        <f aca="false">IF(F293&lt;=0,0,F293-G293)</f>
        <v>0</v>
      </c>
      <c r="I293" s="36" t="n">
        <f aca="false">IF(AND(MOD(B293,12)=0, C293&gt;=Übersicht!$F$10, E293-H293&gt;0),MIN(Übersicht!$F$9, E293-H293),0)</f>
        <v>0</v>
      </c>
      <c r="J293" s="36" t="n">
        <f aca="false">MAX(0, E293-H293-I293)</f>
        <v>0</v>
      </c>
      <c r="K293" s="36" t="n">
        <f aca="false">K292+G293</f>
        <v>130248.180830434</v>
      </c>
      <c r="L293" s="37" t="n">
        <f aca="false">L292+H293+I293</f>
        <v>300000</v>
      </c>
    </row>
    <row r="294" customFormat="false" ht="15" hidden="false" customHeight="false" outlineLevel="0" collapsed="false">
      <c r="B294" s="28" t="n">
        <v>291</v>
      </c>
      <c r="C294" s="29" t="n">
        <f aca="false">INT((B294-1)/12)+1</f>
        <v>25</v>
      </c>
      <c r="D294" s="30" t="n">
        <f aca="false">EDATE(Übersicht!$F$8,B294-1)</f>
        <v>54940</v>
      </c>
      <c r="E294" s="31" t="n">
        <f aca="false">J293</f>
        <v>0</v>
      </c>
      <c r="F294" s="31" t="n">
        <f aca="false">IF(E294&lt;=0,0,MIN(Übersicht!$C$7*(Übersicht!$C$8+Übersicht!$C$9)/12, E294+E294*Übersicht!$C$8/12))</f>
        <v>0</v>
      </c>
      <c r="G294" s="31" t="n">
        <f aca="false">IF(E294&lt;=0,0,E294*Übersicht!$C$8/12)</f>
        <v>0</v>
      </c>
      <c r="H294" s="31" t="n">
        <f aca="false">IF(F294&lt;=0,0,F294-G294)</f>
        <v>0</v>
      </c>
      <c r="I294" s="31" t="n">
        <f aca="false">IF(AND(MOD(B294,12)=0, C294&gt;=Übersicht!$F$10, E294-H294&gt;0),MIN(Übersicht!$F$9, E294-H294),0)</f>
        <v>0</v>
      </c>
      <c r="J294" s="31" t="n">
        <f aca="false">MAX(0, E294-H294-I294)</f>
        <v>0</v>
      </c>
      <c r="K294" s="31" t="n">
        <f aca="false">K293+G294</f>
        <v>130248.180830434</v>
      </c>
      <c r="L294" s="32" t="n">
        <f aca="false">L293+H294+I294</f>
        <v>300000</v>
      </c>
    </row>
    <row r="295" customFormat="false" ht="15" hidden="false" customHeight="false" outlineLevel="0" collapsed="false">
      <c r="B295" s="33" t="n">
        <v>292</v>
      </c>
      <c r="C295" s="34" t="n">
        <f aca="false">INT((B295-1)/12)+1</f>
        <v>25</v>
      </c>
      <c r="D295" s="35" t="n">
        <f aca="false">EDATE(Übersicht!$F$8,B295-1)</f>
        <v>54970</v>
      </c>
      <c r="E295" s="36" t="n">
        <f aca="false">J294</f>
        <v>0</v>
      </c>
      <c r="F295" s="36" t="n">
        <f aca="false">IF(E295&lt;=0,0,MIN(Übersicht!$C$7*(Übersicht!$C$8+Übersicht!$C$9)/12, E295+E295*Übersicht!$C$8/12))</f>
        <v>0</v>
      </c>
      <c r="G295" s="36" t="n">
        <f aca="false">IF(E295&lt;=0,0,E295*Übersicht!$C$8/12)</f>
        <v>0</v>
      </c>
      <c r="H295" s="36" t="n">
        <f aca="false">IF(F295&lt;=0,0,F295-G295)</f>
        <v>0</v>
      </c>
      <c r="I295" s="36" t="n">
        <f aca="false">IF(AND(MOD(B295,12)=0, C295&gt;=Übersicht!$F$10, E295-H295&gt;0),MIN(Übersicht!$F$9, E295-H295),0)</f>
        <v>0</v>
      </c>
      <c r="J295" s="36" t="n">
        <f aca="false">MAX(0, E295-H295-I295)</f>
        <v>0</v>
      </c>
      <c r="K295" s="36" t="n">
        <f aca="false">K294+G295</f>
        <v>130248.180830434</v>
      </c>
      <c r="L295" s="37" t="n">
        <f aca="false">L294+H295+I295</f>
        <v>300000</v>
      </c>
    </row>
    <row r="296" customFormat="false" ht="15" hidden="false" customHeight="false" outlineLevel="0" collapsed="false">
      <c r="B296" s="28" t="n">
        <v>293</v>
      </c>
      <c r="C296" s="29" t="n">
        <f aca="false">INT((B296-1)/12)+1</f>
        <v>25</v>
      </c>
      <c r="D296" s="30" t="n">
        <f aca="false">EDATE(Übersicht!$F$8,B296-1)</f>
        <v>55001</v>
      </c>
      <c r="E296" s="31" t="n">
        <f aca="false">J295</f>
        <v>0</v>
      </c>
      <c r="F296" s="31" t="n">
        <f aca="false">IF(E296&lt;=0,0,MIN(Übersicht!$C$7*(Übersicht!$C$8+Übersicht!$C$9)/12, E296+E296*Übersicht!$C$8/12))</f>
        <v>0</v>
      </c>
      <c r="G296" s="31" t="n">
        <f aca="false">IF(E296&lt;=0,0,E296*Übersicht!$C$8/12)</f>
        <v>0</v>
      </c>
      <c r="H296" s="31" t="n">
        <f aca="false">IF(F296&lt;=0,0,F296-G296)</f>
        <v>0</v>
      </c>
      <c r="I296" s="31" t="n">
        <f aca="false">IF(AND(MOD(B296,12)=0, C296&gt;=Übersicht!$F$10, E296-H296&gt;0),MIN(Übersicht!$F$9, E296-H296),0)</f>
        <v>0</v>
      </c>
      <c r="J296" s="31" t="n">
        <f aca="false">MAX(0, E296-H296-I296)</f>
        <v>0</v>
      </c>
      <c r="K296" s="31" t="n">
        <f aca="false">K295+G296</f>
        <v>130248.180830434</v>
      </c>
      <c r="L296" s="32" t="n">
        <f aca="false">L295+H296+I296</f>
        <v>300000</v>
      </c>
    </row>
    <row r="297" customFormat="false" ht="15" hidden="false" customHeight="false" outlineLevel="0" collapsed="false">
      <c r="B297" s="33" t="n">
        <v>294</v>
      </c>
      <c r="C297" s="34" t="n">
        <f aca="false">INT((B297-1)/12)+1</f>
        <v>25</v>
      </c>
      <c r="D297" s="35" t="n">
        <f aca="false">EDATE(Übersicht!$F$8,B297-1)</f>
        <v>55032</v>
      </c>
      <c r="E297" s="36" t="n">
        <f aca="false">J296</f>
        <v>0</v>
      </c>
      <c r="F297" s="36" t="n">
        <f aca="false">IF(E297&lt;=0,0,MIN(Übersicht!$C$7*(Übersicht!$C$8+Übersicht!$C$9)/12, E297+E297*Übersicht!$C$8/12))</f>
        <v>0</v>
      </c>
      <c r="G297" s="36" t="n">
        <f aca="false">IF(E297&lt;=0,0,E297*Übersicht!$C$8/12)</f>
        <v>0</v>
      </c>
      <c r="H297" s="36" t="n">
        <f aca="false">IF(F297&lt;=0,0,F297-G297)</f>
        <v>0</v>
      </c>
      <c r="I297" s="36" t="n">
        <f aca="false">IF(AND(MOD(B297,12)=0, C297&gt;=Übersicht!$F$10, E297-H297&gt;0),MIN(Übersicht!$F$9, E297-H297),0)</f>
        <v>0</v>
      </c>
      <c r="J297" s="36" t="n">
        <f aca="false">MAX(0, E297-H297-I297)</f>
        <v>0</v>
      </c>
      <c r="K297" s="36" t="n">
        <f aca="false">K296+G297</f>
        <v>130248.180830434</v>
      </c>
      <c r="L297" s="37" t="n">
        <f aca="false">L296+H297+I297</f>
        <v>300000</v>
      </c>
    </row>
    <row r="298" customFormat="false" ht="15" hidden="false" customHeight="false" outlineLevel="0" collapsed="false">
      <c r="B298" s="28" t="n">
        <v>295</v>
      </c>
      <c r="C298" s="29" t="n">
        <f aca="false">INT((B298-1)/12)+1</f>
        <v>25</v>
      </c>
      <c r="D298" s="30" t="n">
        <f aca="false">EDATE(Übersicht!$F$8,B298-1)</f>
        <v>55062</v>
      </c>
      <c r="E298" s="31" t="n">
        <f aca="false">J297</f>
        <v>0</v>
      </c>
      <c r="F298" s="31" t="n">
        <f aca="false">IF(E298&lt;=0,0,MIN(Übersicht!$C$7*(Übersicht!$C$8+Übersicht!$C$9)/12, E298+E298*Übersicht!$C$8/12))</f>
        <v>0</v>
      </c>
      <c r="G298" s="31" t="n">
        <f aca="false">IF(E298&lt;=0,0,E298*Übersicht!$C$8/12)</f>
        <v>0</v>
      </c>
      <c r="H298" s="31" t="n">
        <f aca="false">IF(F298&lt;=0,0,F298-G298)</f>
        <v>0</v>
      </c>
      <c r="I298" s="31" t="n">
        <f aca="false">IF(AND(MOD(B298,12)=0, C298&gt;=Übersicht!$F$10, E298-H298&gt;0),MIN(Übersicht!$F$9, E298-H298),0)</f>
        <v>0</v>
      </c>
      <c r="J298" s="31" t="n">
        <f aca="false">MAX(0, E298-H298-I298)</f>
        <v>0</v>
      </c>
      <c r="K298" s="31" t="n">
        <f aca="false">K297+G298</f>
        <v>130248.180830434</v>
      </c>
      <c r="L298" s="32" t="n">
        <f aca="false">L297+H298+I298</f>
        <v>300000</v>
      </c>
    </row>
    <row r="299" customFormat="false" ht="15" hidden="false" customHeight="false" outlineLevel="0" collapsed="false">
      <c r="B299" s="33" t="n">
        <v>296</v>
      </c>
      <c r="C299" s="34" t="n">
        <f aca="false">INT((B299-1)/12)+1</f>
        <v>25</v>
      </c>
      <c r="D299" s="35" t="n">
        <f aca="false">EDATE(Übersicht!$F$8,B299-1)</f>
        <v>55093</v>
      </c>
      <c r="E299" s="36" t="n">
        <f aca="false">J298</f>
        <v>0</v>
      </c>
      <c r="F299" s="36" t="n">
        <f aca="false">IF(E299&lt;=0,0,MIN(Übersicht!$C$7*(Übersicht!$C$8+Übersicht!$C$9)/12, E299+E299*Übersicht!$C$8/12))</f>
        <v>0</v>
      </c>
      <c r="G299" s="36" t="n">
        <f aca="false">IF(E299&lt;=0,0,E299*Übersicht!$C$8/12)</f>
        <v>0</v>
      </c>
      <c r="H299" s="36" t="n">
        <f aca="false">IF(F299&lt;=0,0,F299-G299)</f>
        <v>0</v>
      </c>
      <c r="I299" s="36" t="n">
        <f aca="false">IF(AND(MOD(B299,12)=0, C299&gt;=Übersicht!$F$10, E299-H299&gt;0),MIN(Übersicht!$F$9, E299-H299),0)</f>
        <v>0</v>
      </c>
      <c r="J299" s="36" t="n">
        <f aca="false">MAX(0, E299-H299-I299)</f>
        <v>0</v>
      </c>
      <c r="K299" s="36" t="n">
        <f aca="false">K298+G299</f>
        <v>130248.180830434</v>
      </c>
      <c r="L299" s="37" t="n">
        <f aca="false">L298+H299+I299</f>
        <v>300000</v>
      </c>
    </row>
    <row r="300" customFormat="false" ht="15" hidden="false" customHeight="false" outlineLevel="0" collapsed="false">
      <c r="B300" s="28" t="n">
        <v>297</v>
      </c>
      <c r="C300" s="29" t="n">
        <f aca="false">INT((B300-1)/12)+1</f>
        <v>25</v>
      </c>
      <c r="D300" s="30" t="n">
        <f aca="false">EDATE(Übersicht!$F$8,B300-1)</f>
        <v>55123</v>
      </c>
      <c r="E300" s="31" t="n">
        <f aca="false">J299</f>
        <v>0</v>
      </c>
      <c r="F300" s="31" t="n">
        <f aca="false">IF(E300&lt;=0,0,MIN(Übersicht!$C$7*(Übersicht!$C$8+Übersicht!$C$9)/12, E300+E300*Übersicht!$C$8/12))</f>
        <v>0</v>
      </c>
      <c r="G300" s="31" t="n">
        <f aca="false">IF(E300&lt;=0,0,E300*Übersicht!$C$8/12)</f>
        <v>0</v>
      </c>
      <c r="H300" s="31" t="n">
        <f aca="false">IF(F300&lt;=0,0,F300-G300)</f>
        <v>0</v>
      </c>
      <c r="I300" s="31" t="n">
        <f aca="false">IF(AND(MOD(B300,12)=0, C300&gt;=Übersicht!$F$10, E300-H300&gt;0),MIN(Übersicht!$F$9, E300-H300),0)</f>
        <v>0</v>
      </c>
      <c r="J300" s="31" t="n">
        <f aca="false">MAX(0, E300-H300-I300)</f>
        <v>0</v>
      </c>
      <c r="K300" s="31" t="n">
        <f aca="false">K299+G300</f>
        <v>130248.180830434</v>
      </c>
      <c r="L300" s="32" t="n">
        <f aca="false">L299+H300+I300</f>
        <v>300000</v>
      </c>
    </row>
    <row r="301" customFormat="false" ht="15" hidden="false" customHeight="false" outlineLevel="0" collapsed="false">
      <c r="B301" s="33" t="n">
        <v>298</v>
      </c>
      <c r="C301" s="34" t="n">
        <f aca="false">INT((B301-1)/12)+1</f>
        <v>25</v>
      </c>
      <c r="D301" s="35" t="n">
        <f aca="false">EDATE(Übersicht!$F$8,B301-1)</f>
        <v>55154</v>
      </c>
      <c r="E301" s="36" t="n">
        <f aca="false">J300</f>
        <v>0</v>
      </c>
      <c r="F301" s="36" t="n">
        <f aca="false">IF(E301&lt;=0,0,MIN(Übersicht!$C$7*(Übersicht!$C$8+Übersicht!$C$9)/12, E301+E301*Übersicht!$C$8/12))</f>
        <v>0</v>
      </c>
      <c r="G301" s="36" t="n">
        <f aca="false">IF(E301&lt;=0,0,E301*Übersicht!$C$8/12)</f>
        <v>0</v>
      </c>
      <c r="H301" s="36" t="n">
        <f aca="false">IF(F301&lt;=0,0,F301-G301)</f>
        <v>0</v>
      </c>
      <c r="I301" s="36" t="n">
        <f aca="false">IF(AND(MOD(B301,12)=0, C301&gt;=Übersicht!$F$10, E301-H301&gt;0),MIN(Übersicht!$F$9, E301-H301),0)</f>
        <v>0</v>
      </c>
      <c r="J301" s="36" t="n">
        <f aca="false">MAX(0, E301-H301-I301)</f>
        <v>0</v>
      </c>
      <c r="K301" s="36" t="n">
        <f aca="false">K300+G301</f>
        <v>130248.180830434</v>
      </c>
      <c r="L301" s="37" t="n">
        <f aca="false">L300+H301+I301</f>
        <v>300000</v>
      </c>
    </row>
    <row r="302" customFormat="false" ht="15" hidden="false" customHeight="false" outlineLevel="0" collapsed="false">
      <c r="B302" s="28" t="n">
        <v>299</v>
      </c>
      <c r="C302" s="29" t="n">
        <f aca="false">INT((B302-1)/12)+1</f>
        <v>25</v>
      </c>
      <c r="D302" s="30" t="n">
        <f aca="false">EDATE(Übersicht!$F$8,B302-1)</f>
        <v>55185</v>
      </c>
      <c r="E302" s="31" t="n">
        <f aca="false">J301</f>
        <v>0</v>
      </c>
      <c r="F302" s="31" t="n">
        <f aca="false">IF(E302&lt;=0,0,MIN(Übersicht!$C$7*(Übersicht!$C$8+Übersicht!$C$9)/12, E302+E302*Übersicht!$C$8/12))</f>
        <v>0</v>
      </c>
      <c r="G302" s="31" t="n">
        <f aca="false">IF(E302&lt;=0,0,E302*Übersicht!$C$8/12)</f>
        <v>0</v>
      </c>
      <c r="H302" s="31" t="n">
        <f aca="false">IF(F302&lt;=0,0,F302-G302)</f>
        <v>0</v>
      </c>
      <c r="I302" s="31" t="n">
        <f aca="false">IF(AND(MOD(B302,12)=0, C302&gt;=Übersicht!$F$10, E302-H302&gt;0),MIN(Übersicht!$F$9, E302-H302),0)</f>
        <v>0</v>
      </c>
      <c r="J302" s="31" t="n">
        <f aca="false">MAX(0, E302-H302-I302)</f>
        <v>0</v>
      </c>
      <c r="K302" s="31" t="n">
        <f aca="false">K301+G302</f>
        <v>130248.180830434</v>
      </c>
      <c r="L302" s="32" t="n">
        <f aca="false">L301+H302+I302</f>
        <v>300000</v>
      </c>
    </row>
    <row r="303" customFormat="false" ht="15" hidden="false" customHeight="false" outlineLevel="0" collapsed="false">
      <c r="B303" s="38" t="n">
        <v>300</v>
      </c>
      <c r="C303" s="39" t="n">
        <f aca="false">INT((B303-1)/12)+1</f>
        <v>25</v>
      </c>
      <c r="D303" s="40" t="n">
        <f aca="false">EDATE(Übersicht!$F$8,B303-1)</f>
        <v>55213</v>
      </c>
      <c r="E303" s="41" t="n">
        <f aca="false">J302</f>
        <v>0</v>
      </c>
      <c r="F303" s="41" t="n">
        <f aca="false">IF(E303&lt;=0,0,MIN(Übersicht!$C$7*(Übersicht!$C$8+Übersicht!$C$9)/12, E303+E303*Übersicht!$C$8/12))</f>
        <v>0</v>
      </c>
      <c r="G303" s="41" t="n">
        <f aca="false">IF(E303&lt;=0,0,E303*Übersicht!$C$8/12)</f>
        <v>0</v>
      </c>
      <c r="H303" s="41" t="n">
        <f aca="false">IF(F303&lt;=0,0,F303-G303)</f>
        <v>0</v>
      </c>
      <c r="I303" s="42" t="n">
        <f aca="false">IF(AND(MOD(B303,12)=0, C303&gt;=Übersicht!$F$10, E303-H303&gt;0),MIN(Übersicht!$F$9, E303-H303),0)</f>
        <v>0</v>
      </c>
      <c r="J303" s="41" t="n">
        <f aca="false">MAX(0, E303-H303-I303)</f>
        <v>0</v>
      </c>
      <c r="K303" s="41" t="n">
        <f aca="false">K302+G303</f>
        <v>130248.180830434</v>
      </c>
      <c r="L303" s="43" t="n">
        <f aca="false">L302+H303+I303</f>
        <v>300000</v>
      </c>
    </row>
    <row r="304" customFormat="false" ht="15" hidden="false" customHeight="false" outlineLevel="0" collapsed="false">
      <c r="B304" s="28" t="n">
        <v>301</v>
      </c>
      <c r="C304" s="29" t="n">
        <f aca="false">INT((B304-1)/12)+1</f>
        <v>26</v>
      </c>
      <c r="D304" s="30" t="n">
        <f aca="false">EDATE(Übersicht!$F$8,B304-1)</f>
        <v>55244</v>
      </c>
      <c r="E304" s="31" t="n">
        <f aca="false">J303</f>
        <v>0</v>
      </c>
      <c r="F304" s="31" t="n">
        <f aca="false">IF(E304&lt;=0,0,MIN(Übersicht!$C$7*(Übersicht!$C$8+Übersicht!$C$9)/12, E304+E304*Übersicht!$C$8/12))</f>
        <v>0</v>
      </c>
      <c r="G304" s="31" t="n">
        <f aca="false">IF(E304&lt;=0,0,E304*Übersicht!$C$8/12)</f>
        <v>0</v>
      </c>
      <c r="H304" s="31" t="n">
        <f aca="false">IF(F304&lt;=0,0,F304-G304)</f>
        <v>0</v>
      </c>
      <c r="I304" s="31" t="n">
        <f aca="false">IF(AND(MOD(B304,12)=0, C304&gt;=Übersicht!$F$10, E304-H304&gt;0),MIN(Übersicht!$F$9, E304-H304),0)</f>
        <v>0</v>
      </c>
      <c r="J304" s="31" t="n">
        <f aca="false">MAX(0, E304-H304-I304)</f>
        <v>0</v>
      </c>
      <c r="K304" s="31" t="n">
        <f aca="false">K303+G304</f>
        <v>130248.180830434</v>
      </c>
      <c r="L304" s="32" t="n">
        <f aca="false">L303+H304+I304</f>
        <v>300000</v>
      </c>
    </row>
    <row r="305" customFormat="false" ht="15" hidden="false" customHeight="false" outlineLevel="0" collapsed="false">
      <c r="B305" s="33" t="n">
        <v>302</v>
      </c>
      <c r="C305" s="34" t="n">
        <f aca="false">INT((B305-1)/12)+1</f>
        <v>26</v>
      </c>
      <c r="D305" s="35" t="n">
        <f aca="false">EDATE(Übersicht!$F$8,B305-1)</f>
        <v>55274</v>
      </c>
      <c r="E305" s="36" t="n">
        <f aca="false">J304</f>
        <v>0</v>
      </c>
      <c r="F305" s="36" t="n">
        <f aca="false">IF(E305&lt;=0,0,MIN(Übersicht!$C$7*(Übersicht!$C$8+Übersicht!$C$9)/12, E305+E305*Übersicht!$C$8/12))</f>
        <v>0</v>
      </c>
      <c r="G305" s="36" t="n">
        <f aca="false">IF(E305&lt;=0,0,E305*Übersicht!$C$8/12)</f>
        <v>0</v>
      </c>
      <c r="H305" s="36" t="n">
        <f aca="false">IF(F305&lt;=0,0,F305-G305)</f>
        <v>0</v>
      </c>
      <c r="I305" s="36" t="n">
        <f aca="false">IF(AND(MOD(B305,12)=0, C305&gt;=Übersicht!$F$10, E305-H305&gt;0),MIN(Übersicht!$F$9, E305-H305),0)</f>
        <v>0</v>
      </c>
      <c r="J305" s="36" t="n">
        <f aca="false">MAX(0, E305-H305-I305)</f>
        <v>0</v>
      </c>
      <c r="K305" s="36" t="n">
        <f aca="false">K304+G305</f>
        <v>130248.180830434</v>
      </c>
      <c r="L305" s="37" t="n">
        <f aca="false">L304+H305+I305</f>
        <v>300000</v>
      </c>
    </row>
    <row r="306" customFormat="false" ht="15" hidden="false" customHeight="false" outlineLevel="0" collapsed="false">
      <c r="B306" s="28" t="n">
        <v>303</v>
      </c>
      <c r="C306" s="29" t="n">
        <f aca="false">INT((B306-1)/12)+1</f>
        <v>26</v>
      </c>
      <c r="D306" s="30" t="n">
        <f aca="false">EDATE(Übersicht!$F$8,B306-1)</f>
        <v>55305</v>
      </c>
      <c r="E306" s="31" t="n">
        <f aca="false">J305</f>
        <v>0</v>
      </c>
      <c r="F306" s="31" t="n">
        <f aca="false">IF(E306&lt;=0,0,MIN(Übersicht!$C$7*(Übersicht!$C$8+Übersicht!$C$9)/12, E306+E306*Übersicht!$C$8/12))</f>
        <v>0</v>
      </c>
      <c r="G306" s="31" t="n">
        <f aca="false">IF(E306&lt;=0,0,E306*Übersicht!$C$8/12)</f>
        <v>0</v>
      </c>
      <c r="H306" s="31" t="n">
        <f aca="false">IF(F306&lt;=0,0,F306-G306)</f>
        <v>0</v>
      </c>
      <c r="I306" s="31" t="n">
        <f aca="false">IF(AND(MOD(B306,12)=0, C306&gt;=Übersicht!$F$10, E306-H306&gt;0),MIN(Übersicht!$F$9, E306-H306),0)</f>
        <v>0</v>
      </c>
      <c r="J306" s="31" t="n">
        <f aca="false">MAX(0, E306-H306-I306)</f>
        <v>0</v>
      </c>
      <c r="K306" s="31" t="n">
        <f aca="false">K305+G306</f>
        <v>130248.180830434</v>
      </c>
      <c r="L306" s="32" t="n">
        <f aca="false">L305+H306+I306</f>
        <v>300000</v>
      </c>
    </row>
    <row r="307" customFormat="false" ht="15" hidden="false" customHeight="false" outlineLevel="0" collapsed="false">
      <c r="B307" s="33" t="n">
        <v>304</v>
      </c>
      <c r="C307" s="34" t="n">
        <f aca="false">INT((B307-1)/12)+1</f>
        <v>26</v>
      </c>
      <c r="D307" s="35" t="n">
        <f aca="false">EDATE(Übersicht!$F$8,B307-1)</f>
        <v>55335</v>
      </c>
      <c r="E307" s="36" t="n">
        <f aca="false">J306</f>
        <v>0</v>
      </c>
      <c r="F307" s="36" t="n">
        <f aca="false">IF(E307&lt;=0,0,MIN(Übersicht!$C$7*(Übersicht!$C$8+Übersicht!$C$9)/12, E307+E307*Übersicht!$C$8/12))</f>
        <v>0</v>
      </c>
      <c r="G307" s="36" t="n">
        <f aca="false">IF(E307&lt;=0,0,E307*Übersicht!$C$8/12)</f>
        <v>0</v>
      </c>
      <c r="H307" s="36" t="n">
        <f aca="false">IF(F307&lt;=0,0,F307-G307)</f>
        <v>0</v>
      </c>
      <c r="I307" s="36" t="n">
        <f aca="false">IF(AND(MOD(B307,12)=0, C307&gt;=Übersicht!$F$10, E307-H307&gt;0),MIN(Übersicht!$F$9, E307-H307),0)</f>
        <v>0</v>
      </c>
      <c r="J307" s="36" t="n">
        <f aca="false">MAX(0, E307-H307-I307)</f>
        <v>0</v>
      </c>
      <c r="K307" s="36" t="n">
        <f aca="false">K306+G307</f>
        <v>130248.180830434</v>
      </c>
      <c r="L307" s="37" t="n">
        <f aca="false">L306+H307+I307</f>
        <v>300000</v>
      </c>
    </row>
    <row r="308" customFormat="false" ht="15" hidden="false" customHeight="false" outlineLevel="0" collapsed="false">
      <c r="B308" s="28" t="n">
        <v>305</v>
      </c>
      <c r="C308" s="29" t="n">
        <f aca="false">INT((B308-1)/12)+1</f>
        <v>26</v>
      </c>
      <c r="D308" s="30" t="n">
        <f aca="false">EDATE(Übersicht!$F$8,B308-1)</f>
        <v>55366</v>
      </c>
      <c r="E308" s="31" t="n">
        <f aca="false">J307</f>
        <v>0</v>
      </c>
      <c r="F308" s="31" t="n">
        <f aca="false">IF(E308&lt;=0,0,MIN(Übersicht!$C$7*(Übersicht!$C$8+Übersicht!$C$9)/12, E308+E308*Übersicht!$C$8/12))</f>
        <v>0</v>
      </c>
      <c r="G308" s="31" t="n">
        <f aca="false">IF(E308&lt;=0,0,E308*Übersicht!$C$8/12)</f>
        <v>0</v>
      </c>
      <c r="H308" s="31" t="n">
        <f aca="false">IF(F308&lt;=0,0,F308-G308)</f>
        <v>0</v>
      </c>
      <c r="I308" s="31" t="n">
        <f aca="false">IF(AND(MOD(B308,12)=0, C308&gt;=Übersicht!$F$10, E308-H308&gt;0),MIN(Übersicht!$F$9, E308-H308),0)</f>
        <v>0</v>
      </c>
      <c r="J308" s="31" t="n">
        <f aca="false">MAX(0, E308-H308-I308)</f>
        <v>0</v>
      </c>
      <c r="K308" s="31" t="n">
        <f aca="false">K307+G308</f>
        <v>130248.180830434</v>
      </c>
      <c r="L308" s="32" t="n">
        <f aca="false">L307+H308+I308</f>
        <v>300000</v>
      </c>
    </row>
    <row r="309" customFormat="false" ht="15" hidden="false" customHeight="false" outlineLevel="0" collapsed="false">
      <c r="B309" s="33" t="n">
        <v>306</v>
      </c>
      <c r="C309" s="34" t="n">
        <f aca="false">INT((B309-1)/12)+1</f>
        <v>26</v>
      </c>
      <c r="D309" s="35" t="n">
        <f aca="false">EDATE(Übersicht!$F$8,B309-1)</f>
        <v>55397</v>
      </c>
      <c r="E309" s="36" t="n">
        <f aca="false">J308</f>
        <v>0</v>
      </c>
      <c r="F309" s="36" t="n">
        <f aca="false">IF(E309&lt;=0,0,MIN(Übersicht!$C$7*(Übersicht!$C$8+Übersicht!$C$9)/12, E309+E309*Übersicht!$C$8/12))</f>
        <v>0</v>
      </c>
      <c r="G309" s="36" t="n">
        <f aca="false">IF(E309&lt;=0,0,E309*Übersicht!$C$8/12)</f>
        <v>0</v>
      </c>
      <c r="H309" s="36" t="n">
        <f aca="false">IF(F309&lt;=0,0,F309-G309)</f>
        <v>0</v>
      </c>
      <c r="I309" s="36" t="n">
        <f aca="false">IF(AND(MOD(B309,12)=0, C309&gt;=Übersicht!$F$10, E309-H309&gt;0),MIN(Übersicht!$F$9, E309-H309),0)</f>
        <v>0</v>
      </c>
      <c r="J309" s="36" t="n">
        <f aca="false">MAX(0, E309-H309-I309)</f>
        <v>0</v>
      </c>
      <c r="K309" s="36" t="n">
        <f aca="false">K308+G309</f>
        <v>130248.180830434</v>
      </c>
      <c r="L309" s="37" t="n">
        <f aca="false">L308+H309+I309</f>
        <v>300000</v>
      </c>
    </row>
    <row r="310" customFormat="false" ht="15" hidden="false" customHeight="false" outlineLevel="0" collapsed="false">
      <c r="B310" s="28" t="n">
        <v>307</v>
      </c>
      <c r="C310" s="29" t="n">
        <f aca="false">INT((B310-1)/12)+1</f>
        <v>26</v>
      </c>
      <c r="D310" s="30" t="n">
        <f aca="false">EDATE(Übersicht!$F$8,B310-1)</f>
        <v>55427</v>
      </c>
      <c r="E310" s="31" t="n">
        <f aca="false">J309</f>
        <v>0</v>
      </c>
      <c r="F310" s="31" t="n">
        <f aca="false">IF(E310&lt;=0,0,MIN(Übersicht!$C$7*(Übersicht!$C$8+Übersicht!$C$9)/12, E310+E310*Übersicht!$C$8/12))</f>
        <v>0</v>
      </c>
      <c r="G310" s="31" t="n">
        <f aca="false">IF(E310&lt;=0,0,E310*Übersicht!$C$8/12)</f>
        <v>0</v>
      </c>
      <c r="H310" s="31" t="n">
        <f aca="false">IF(F310&lt;=0,0,F310-G310)</f>
        <v>0</v>
      </c>
      <c r="I310" s="31" t="n">
        <f aca="false">IF(AND(MOD(B310,12)=0, C310&gt;=Übersicht!$F$10, E310-H310&gt;0),MIN(Übersicht!$F$9, E310-H310),0)</f>
        <v>0</v>
      </c>
      <c r="J310" s="31" t="n">
        <f aca="false">MAX(0, E310-H310-I310)</f>
        <v>0</v>
      </c>
      <c r="K310" s="31" t="n">
        <f aca="false">K309+G310</f>
        <v>130248.180830434</v>
      </c>
      <c r="L310" s="32" t="n">
        <f aca="false">L309+H310+I310</f>
        <v>300000</v>
      </c>
    </row>
    <row r="311" customFormat="false" ht="15" hidden="false" customHeight="false" outlineLevel="0" collapsed="false">
      <c r="B311" s="33" t="n">
        <v>308</v>
      </c>
      <c r="C311" s="34" t="n">
        <f aca="false">INT((B311-1)/12)+1</f>
        <v>26</v>
      </c>
      <c r="D311" s="35" t="n">
        <f aca="false">EDATE(Übersicht!$F$8,B311-1)</f>
        <v>55458</v>
      </c>
      <c r="E311" s="36" t="n">
        <f aca="false">J310</f>
        <v>0</v>
      </c>
      <c r="F311" s="36" t="n">
        <f aca="false">IF(E311&lt;=0,0,MIN(Übersicht!$C$7*(Übersicht!$C$8+Übersicht!$C$9)/12, E311+E311*Übersicht!$C$8/12))</f>
        <v>0</v>
      </c>
      <c r="G311" s="36" t="n">
        <f aca="false">IF(E311&lt;=0,0,E311*Übersicht!$C$8/12)</f>
        <v>0</v>
      </c>
      <c r="H311" s="36" t="n">
        <f aca="false">IF(F311&lt;=0,0,F311-G311)</f>
        <v>0</v>
      </c>
      <c r="I311" s="36" t="n">
        <f aca="false">IF(AND(MOD(B311,12)=0, C311&gt;=Übersicht!$F$10, E311-H311&gt;0),MIN(Übersicht!$F$9, E311-H311),0)</f>
        <v>0</v>
      </c>
      <c r="J311" s="36" t="n">
        <f aca="false">MAX(0, E311-H311-I311)</f>
        <v>0</v>
      </c>
      <c r="K311" s="36" t="n">
        <f aca="false">K310+G311</f>
        <v>130248.180830434</v>
      </c>
      <c r="L311" s="37" t="n">
        <f aca="false">L310+H311+I311</f>
        <v>300000</v>
      </c>
    </row>
    <row r="312" customFormat="false" ht="15" hidden="false" customHeight="false" outlineLevel="0" collapsed="false">
      <c r="B312" s="28" t="n">
        <v>309</v>
      </c>
      <c r="C312" s="29" t="n">
        <f aca="false">INT((B312-1)/12)+1</f>
        <v>26</v>
      </c>
      <c r="D312" s="30" t="n">
        <f aca="false">EDATE(Übersicht!$F$8,B312-1)</f>
        <v>55488</v>
      </c>
      <c r="E312" s="31" t="n">
        <f aca="false">J311</f>
        <v>0</v>
      </c>
      <c r="F312" s="31" t="n">
        <f aca="false">IF(E312&lt;=0,0,MIN(Übersicht!$C$7*(Übersicht!$C$8+Übersicht!$C$9)/12, E312+E312*Übersicht!$C$8/12))</f>
        <v>0</v>
      </c>
      <c r="G312" s="31" t="n">
        <f aca="false">IF(E312&lt;=0,0,E312*Übersicht!$C$8/12)</f>
        <v>0</v>
      </c>
      <c r="H312" s="31" t="n">
        <f aca="false">IF(F312&lt;=0,0,F312-G312)</f>
        <v>0</v>
      </c>
      <c r="I312" s="31" t="n">
        <f aca="false">IF(AND(MOD(B312,12)=0, C312&gt;=Übersicht!$F$10, E312-H312&gt;0),MIN(Übersicht!$F$9, E312-H312),0)</f>
        <v>0</v>
      </c>
      <c r="J312" s="31" t="n">
        <f aca="false">MAX(0, E312-H312-I312)</f>
        <v>0</v>
      </c>
      <c r="K312" s="31" t="n">
        <f aca="false">K311+G312</f>
        <v>130248.180830434</v>
      </c>
      <c r="L312" s="32" t="n">
        <f aca="false">L311+H312+I312</f>
        <v>300000</v>
      </c>
    </row>
    <row r="313" customFormat="false" ht="15" hidden="false" customHeight="false" outlineLevel="0" collapsed="false">
      <c r="B313" s="33" t="n">
        <v>310</v>
      </c>
      <c r="C313" s="34" t="n">
        <f aca="false">INT((B313-1)/12)+1</f>
        <v>26</v>
      </c>
      <c r="D313" s="35" t="n">
        <f aca="false">EDATE(Übersicht!$F$8,B313-1)</f>
        <v>55519</v>
      </c>
      <c r="E313" s="36" t="n">
        <f aca="false">J312</f>
        <v>0</v>
      </c>
      <c r="F313" s="36" t="n">
        <f aca="false">IF(E313&lt;=0,0,MIN(Übersicht!$C$7*(Übersicht!$C$8+Übersicht!$C$9)/12, E313+E313*Übersicht!$C$8/12))</f>
        <v>0</v>
      </c>
      <c r="G313" s="36" t="n">
        <f aca="false">IF(E313&lt;=0,0,E313*Übersicht!$C$8/12)</f>
        <v>0</v>
      </c>
      <c r="H313" s="36" t="n">
        <f aca="false">IF(F313&lt;=0,0,F313-G313)</f>
        <v>0</v>
      </c>
      <c r="I313" s="36" t="n">
        <f aca="false">IF(AND(MOD(B313,12)=0, C313&gt;=Übersicht!$F$10, E313-H313&gt;0),MIN(Übersicht!$F$9, E313-H313),0)</f>
        <v>0</v>
      </c>
      <c r="J313" s="36" t="n">
        <f aca="false">MAX(0, E313-H313-I313)</f>
        <v>0</v>
      </c>
      <c r="K313" s="36" t="n">
        <f aca="false">K312+G313</f>
        <v>130248.180830434</v>
      </c>
      <c r="L313" s="37" t="n">
        <f aca="false">L312+H313+I313</f>
        <v>300000</v>
      </c>
    </row>
    <row r="314" customFormat="false" ht="15" hidden="false" customHeight="false" outlineLevel="0" collapsed="false">
      <c r="B314" s="28" t="n">
        <v>311</v>
      </c>
      <c r="C314" s="29" t="n">
        <f aca="false">INT((B314-1)/12)+1</f>
        <v>26</v>
      </c>
      <c r="D314" s="30" t="n">
        <f aca="false">EDATE(Übersicht!$F$8,B314-1)</f>
        <v>55550</v>
      </c>
      <c r="E314" s="31" t="n">
        <f aca="false">J313</f>
        <v>0</v>
      </c>
      <c r="F314" s="31" t="n">
        <f aca="false">IF(E314&lt;=0,0,MIN(Übersicht!$C$7*(Übersicht!$C$8+Übersicht!$C$9)/12, E314+E314*Übersicht!$C$8/12))</f>
        <v>0</v>
      </c>
      <c r="G314" s="31" t="n">
        <f aca="false">IF(E314&lt;=0,0,E314*Übersicht!$C$8/12)</f>
        <v>0</v>
      </c>
      <c r="H314" s="31" t="n">
        <f aca="false">IF(F314&lt;=0,0,F314-G314)</f>
        <v>0</v>
      </c>
      <c r="I314" s="31" t="n">
        <f aca="false">IF(AND(MOD(B314,12)=0, C314&gt;=Übersicht!$F$10, E314-H314&gt;0),MIN(Übersicht!$F$9, E314-H314),0)</f>
        <v>0</v>
      </c>
      <c r="J314" s="31" t="n">
        <f aca="false">MAX(0, E314-H314-I314)</f>
        <v>0</v>
      </c>
      <c r="K314" s="31" t="n">
        <f aca="false">K313+G314</f>
        <v>130248.180830434</v>
      </c>
      <c r="L314" s="32" t="n">
        <f aca="false">L313+H314+I314</f>
        <v>300000</v>
      </c>
    </row>
    <row r="315" customFormat="false" ht="15" hidden="false" customHeight="false" outlineLevel="0" collapsed="false">
      <c r="B315" s="38" t="n">
        <v>312</v>
      </c>
      <c r="C315" s="39" t="n">
        <f aca="false">INT((B315-1)/12)+1</f>
        <v>26</v>
      </c>
      <c r="D315" s="40" t="n">
        <f aca="false">EDATE(Übersicht!$F$8,B315-1)</f>
        <v>55579</v>
      </c>
      <c r="E315" s="41" t="n">
        <f aca="false">J314</f>
        <v>0</v>
      </c>
      <c r="F315" s="41" t="n">
        <f aca="false">IF(E315&lt;=0,0,MIN(Übersicht!$C$7*(Übersicht!$C$8+Übersicht!$C$9)/12, E315+E315*Übersicht!$C$8/12))</f>
        <v>0</v>
      </c>
      <c r="G315" s="41" t="n">
        <f aca="false">IF(E315&lt;=0,0,E315*Übersicht!$C$8/12)</f>
        <v>0</v>
      </c>
      <c r="H315" s="41" t="n">
        <f aca="false">IF(F315&lt;=0,0,F315-G315)</f>
        <v>0</v>
      </c>
      <c r="I315" s="42" t="n">
        <f aca="false">IF(AND(MOD(B315,12)=0, C315&gt;=Übersicht!$F$10, E315-H315&gt;0),MIN(Übersicht!$F$9, E315-H315),0)</f>
        <v>0</v>
      </c>
      <c r="J315" s="41" t="n">
        <f aca="false">MAX(0, E315-H315-I315)</f>
        <v>0</v>
      </c>
      <c r="K315" s="41" t="n">
        <f aca="false">K314+G315</f>
        <v>130248.180830434</v>
      </c>
      <c r="L315" s="43" t="n">
        <f aca="false">L314+H315+I315</f>
        <v>300000</v>
      </c>
    </row>
    <row r="316" customFormat="false" ht="15" hidden="false" customHeight="false" outlineLevel="0" collapsed="false">
      <c r="B316" s="28" t="n">
        <v>313</v>
      </c>
      <c r="C316" s="29" t="n">
        <f aca="false">INT((B316-1)/12)+1</f>
        <v>27</v>
      </c>
      <c r="D316" s="30" t="n">
        <f aca="false">EDATE(Übersicht!$F$8,B316-1)</f>
        <v>55610</v>
      </c>
      <c r="E316" s="31" t="n">
        <f aca="false">J315</f>
        <v>0</v>
      </c>
      <c r="F316" s="31" t="n">
        <f aca="false">IF(E316&lt;=0,0,MIN(Übersicht!$C$7*(Übersicht!$C$8+Übersicht!$C$9)/12, E316+E316*Übersicht!$C$8/12))</f>
        <v>0</v>
      </c>
      <c r="G316" s="31" t="n">
        <f aca="false">IF(E316&lt;=0,0,E316*Übersicht!$C$8/12)</f>
        <v>0</v>
      </c>
      <c r="H316" s="31" t="n">
        <f aca="false">IF(F316&lt;=0,0,F316-G316)</f>
        <v>0</v>
      </c>
      <c r="I316" s="31" t="n">
        <f aca="false">IF(AND(MOD(B316,12)=0, C316&gt;=Übersicht!$F$10, E316-H316&gt;0),MIN(Übersicht!$F$9, E316-H316),0)</f>
        <v>0</v>
      </c>
      <c r="J316" s="31" t="n">
        <f aca="false">MAX(0, E316-H316-I316)</f>
        <v>0</v>
      </c>
      <c r="K316" s="31" t="n">
        <f aca="false">K315+G316</f>
        <v>130248.180830434</v>
      </c>
      <c r="L316" s="32" t="n">
        <f aca="false">L315+H316+I316</f>
        <v>300000</v>
      </c>
    </row>
    <row r="317" customFormat="false" ht="15" hidden="false" customHeight="false" outlineLevel="0" collapsed="false">
      <c r="B317" s="33" t="n">
        <v>314</v>
      </c>
      <c r="C317" s="34" t="n">
        <f aca="false">INT((B317-1)/12)+1</f>
        <v>27</v>
      </c>
      <c r="D317" s="35" t="n">
        <f aca="false">EDATE(Übersicht!$F$8,B317-1)</f>
        <v>55640</v>
      </c>
      <c r="E317" s="36" t="n">
        <f aca="false">J316</f>
        <v>0</v>
      </c>
      <c r="F317" s="36" t="n">
        <f aca="false">IF(E317&lt;=0,0,MIN(Übersicht!$C$7*(Übersicht!$C$8+Übersicht!$C$9)/12, E317+E317*Übersicht!$C$8/12))</f>
        <v>0</v>
      </c>
      <c r="G317" s="36" t="n">
        <f aca="false">IF(E317&lt;=0,0,E317*Übersicht!$C$8/12)</f>
        <v>0</v>
      </c>
      <c r="H317" s="36" t="n">
        <f aca="false">IF(F317&lt;=0,0,F317-G317)</f>
        <v>0</v>
      </c>
      <c r="I317" s="36" t="n">
        <f aca="false">IF(AND(MOD(B317,12)=0, C317&gt;=Übersicht!$F$10, E317-H317&gt;0),MIN(Übersicht!$F$9, E317-H317),0)</f>
        <v>0</v>
      </c>
      <c r="J317" s="36" t="n">
        <f aca="false">MAX(0, E317-H317-I317)</f>
        <v>0</v>
      </c>
      <c r="K317" s="36" t="n">
        <f aca="false">K316+G317</f>
        <v>130248.180830434</v>
      </c>
      <c r="L317" s="37" t="n">
        <f aca="false">L316+H317+I317</f>
        <v>300000</v>
      </c>
    </row>
    <row r="318" customFormat="false" ht="15" hidden="false" customHeight="false" outlineLevel="0" collapsed="false">
      <c r="B318" s="28" t="n">
        <v>315</v>
      </c>
      <c r="C318" s="29" t="n">
        <f aca="false">INT((B318-1)/12)+1</f>
        <v>27</v>
      </c>
      <c r="D318" s="30" t="n">
        <f aca="false">EDATE(Übersicht!$F$8,B318-1)</f>
        <v>55671</v>
      </c>
      <c r="E318" s="31" t="n">
        <f aca="false">J317</f>
        <v>0</v>
      </c>
      <c r="F318" s="31" t="n">
        <f aca="false">IF(E318&lt;=0,0,MIN(Übersicht!$C$7*(Übersicht!$C$8+Übersicht!$C$9)/12, E318+E318*Übersicht!$C$8/12))</f>
        <v>0</v>
      </c>
      <c r="G318" s="31" t="n">
        <f aca="false">IF(E318&lt;=0,0,E318*Übersicht!$C$8/12)</f>
        <v>0</v>
      </c>
      <c r="H318" s="31" t="n">
        <f aca="false">IF(F318&lt;=0,0,F318-G318)</f>
        <v>0</v>
      </c>
      <c r="I318" s="31" t="n">
        <f aca="false">IF(AND(MOD(B318,12)=0, C318&gt;=Übersicht!$F$10, E318-H318&gt;0),MIN(Übersicht!$F$9, E318-H318),0)</f>
        <v>0</v>
      </c>
      <c r="J318" s="31" t="n">
        <f aca="false">MAX(0, E318-H318-I318)</f>
        <v>0</v>
      </c>
      <c r="K318" s="31" t="n">
        <f aca="false">K317+G318</f>
        <v>130248.180830434</v>
      </c>
      <c r="L318" s="32" t="n">
        <f aca="false">L317+H318+I318</f>
        <v>300000</v>
      </c>
    </row>
    <row r="319" customFormat="false" ht="15" hidden="false" customHeight="false" outlineLevel="0" collapsed="false">
      <c r="B319" s="33" t="n">
        <v>316</v>
      </c>
      <c r="C319" s="34" t="n">
        <f aca="false">INT((B319-1)/12)+1</f>
        <v>27</v>
      </c>
      <c r="D319" s="35" t="n">
        <f aca="false">EDATE(Übersicht!$F$8,B319-1)</f>
        <v>55701</v>
      </c>
      <c r="E319" s="36" t="n">
        <f aca="false">J318</f>
        <v>0</v>
      </c>
      <c r="F319" s="36" t="n">
        <f aca="false">IF(E319&lt;=0,0,MIN(Übersicht!$C$7*(Übersicht!$C$8+Übersicht!$C$9)/12, E319+E319*Übersicht!$C$8/12))</f>
        <v>0</v>
      </c>
      <c r="G319" s="36" t="n">
        <f aca="false">IF(E319&lt;=0,0,E319*Übersicht!$C$8/12)</f>
        <v>0</v>
      </c>
      <c r="H319" s="36" t="n">
        <f aca="false">IF(F319&lt;=0,0,F319-G319)</f>
        <v>0</v>
      </c>
      <c r="I319" s="36" t="n">
        <f aca="false">IF(AND(MOD(B319,12)=0, C319&gt;=Übersicht!$F$10, E319-H319&gt;0),MIN(Übersicht!$F$9, E319-H319),0)</f>
        <v>0</v>
      </c>
      <c r="J319" s="36" t="n">
        <f aca="false">MAX(0, E319-H319-I319)</f>
        <v>0</v>
      </c>
      <c r="K319" s="36" t="n">
        <f aca="false">K318+G319</f>
        <v>130248.180830434</v>
      </c>
      <c r="L319" s="37" t="n">
        <f aca="false">L318+H319+I319</f>
        <v>300000</v>
      </c>
    </row>
    <row r="320" customFormat="false" ht="15" hidden="false" customHeight="false" outlineLevel="0" collapsed="false">
      <c r="B320" s="28" t="n">
        <v>317</v>
      </c>
      <c r="C320" s="29" t="n">
        <f aca="false">INT((B320-1)/12)+1</f>
        <v>27</v>
      </c>
      <c r="D320" s="30" t="n">
        <f aca="false">EDATE(Übersicht!$F$8,B320-1)</f>
        <v>55732</v>
      </c>
      <c r="E320" s="31" t="n">
        <f aca="false">J319</f>
        <v>0</v>
      </c>
      <c r="F320" s="31" t="n">
        <f aca="false">IF(E320&lt;=0,0,MIN(Übersicht!$C$7*(Übersicht!$C$8+Übersicht!$C$9)/12, E320+E320*Übersicht!$C$8/12))</f>
        <v>0</v>
      </c>
      <c r="G320" s="31" t="n">
        <f aca="false">IF(E320&lt;=0,0,E320*Übersicht!$C$8/12)</f>
        <v>0</v>
      </c>
      <c r="H320" s="31" t="n">
        <f aca="false">IF(F320&lt;=0,0,F320-G320)</f>
        <v>0</v>
      </c>
      <c r="I320" s="31" t="n">
        <f aca="false">IF(AND(MOD(B320,12)=0, C320&gt;=Übersicht!$F$10, E320-H320&gt;0),MIN(Übersicht!$F$9, E320-H320),0)</f>
        <v>0</v>
      </c>
      <c r="J320" s="31" t="n">
        <f aca="false">MAX(0, E320-H320-I320)</f>
        <v>0</v>
      </c>
      <c r="K320" s="31" t="n">
        <f aca="false">K319+G320</f>
        <v>130248.180830434</v>
      </c>
      <c r="L320" s="32" t="n">
        <f aca="false">L319+H320+I320</f>
        <v>300000</v>
      </c>
    </row>
    <row r="321" customFormat="false" ht="15" hidden="false" customHeight="false" outlineLevel="0" collapsed="false">
      <c r="B321" s="33" t="n">
        <v>318</v>
      </c>
      <c r="C321" s="34" t="n">
        <f aca="false">INT((B321-1)/12)+1</f>
        <v>27</v>
      </c>
      <c r="D321" s="35" t="n">
        <f aca="false">EDATE(Übersicht!$F$8,B321-1)</f>
        <v>55763</v>
      </c>
      <c r="E321" s="36" t="n">
        <f aca="false">J320</f>
        <v>0</v>
      </c>
      <c r="F321" s="36" t="n">
        <f aca="false">IF(E321&lt;=0,0,MIN(Übersicht!$C$7*(Übersicht!$C$8+Übersicht!$C$9)/12, E321+E321*Übersicht!$C$8/12))</f>
        <v>0</v>
      </c>
      <c r="G321" s="36" t="n">
        <f aca="false">IF(E321&lt;=0,0,E321*Übersicht!$C$8/12)</f>
        <v>0</v>
      </c>
      <c r="H321" s="36" t="n">
        <f aca="false">IF(F321&lt;=0,0,F321-G321)</f>
        <v>0</v>
      </c>
      <c r="I321" s="36" t="n">
        <f aca="false">IF(AND(MOD(B321,12)=0, C321&gt;=Übersicht!$F$10, E321-H321&gt;0),MIN(Übersicht!$F$9, E321-H321),0)</f>
        <v>0</v>
      </c>
      <c r="J321" s="36" t="n">
        <f aca="false">MAX(0, E321-H321-I321)</f>
        <v>0</v>
      </c>
      <c r="K321" s="36" t="n">
        <f aca="false">K320+G321</f>
        <v>130248.180830434</v>
      </c>
      <c r="L321" s="37" t="n">
        <f aca="false">L320+H321+I321</f>
        <v>300000</v>
      </c>
    </row>
    <row r="322" customFormat="false" ht="15" hidden="false" customHeight="false" outlineLevel="0" collapsed="false">
      <c r="B322" s="28" t="n">
        <v>319</v>
      </c>
      <c r="C322" s="29" t="n">
        <f aca="false">INT((B322-1)/12)+1</f>
        <v>27</v>
      </c>
      <c r="D322" s="30" t="n">
        <f aca="false">EDATE(Übersicht!$F$8,B322-1)</f>
        <v>55793</v>
      </c>
      <c r="E322" s="31" t="n">
        <f aca="false">J321</f>
        <v>0</v>
      </c>
      <c r="F322" s="31" t="n">
        <f aca="false">IF(E322&lt;=0,0,MIN(Übersicht!$C$7*(Übersicht!$C$8+Übersicht!$C$9)/12, E322+E322*Übersicht!$C$8/12))</f>
        <v>0</v>
      </c>
      <c r="G322" s="31" t="n">
        <f aca="false">IF(E322&lt;=0,0,E322*Übersicht!$C$8/12)</f>
        <v>0</v>
      </c>
      <c r="H322" s="31" t="n">
        <f aca="false">IF(F322&lt;=0,0,F322-G322)</f>
        <v>0</v>
      </c>
      <c r="I322" s="31" t="n">
        <f aca="false">IF(AND(MOD(B322,12)=0, C322&gt;=Übersicht!$F$10, E322-H322&gt;0),MIN(Übersicht!$F$9, E322-H322),0)</f>
        <v>0</v>
      </c>
      <c r="J322" s="31" t="n">
        <f aca="false">MAX(0, E322-H322-I322)</f>
        <v>0</v>
      </c>
      <c r="K322" s="31" t="n">
        <f aca="false">K321+G322</f>
        <v>130248.180830434</v>
      </c>
      <c r="L322" s="32" t="n">
        <f aca="false">L321+H322+I322</f>
        <v>300000</v>
      </c>
    </row>
    <row r="323" customFormat="false" ht="15" hidden="false" customHeight="false" outlineLevel="0" collapsed="false">
      <c r="B323" s="33" t="n">
        <v>320</v>
      </c>
      <c r="C323" s="34" t="n">
        <f aca="false">INT((B323-1)/12)+1</f>
        <v>27</v>
      </c>
      <c r="D323" s="35" t="n">
        <f aca="false">EDATE(Übersicht!$F$8,B323-1)</f>
        <v>55824</v>
      </c>
      <c r="E323" s="36" t="n">
        <f aca="false">J322</f>
        <v>0</v>
      </c>
      <c r="F323" s="36" t="n">
        <f aca="false">IF(E323&lt;=0,0,MIN(Übersicht!$C$7*(Übersicht!$C$8+Übersicht!$C$9)/12, E323+E323*Übersicht!$C$8/12))</f>
        <v>0</v>
      </c>
      <c r="G323" s="36" t="n">
        <f aca="false">IF(E323&lt;=0,0,E323*Übersicht!$C$8/12)</f>
        <v>0</v>
      </c>
      <c r="H323" s="36" t="n">
        <f aca="false">IF(F323&lt;=0,0,F323-G323)</f>
        <v>0</v>
      </c>
      <c r="I323" s="36" t="n">
        <f aca="false">IF(AND(MOD(B323,12)=0, C323&gt;=Übersicht!$F$10, E323-H323&gt;0),MIN(Übersicht!$F$9, E323-H323),0)</f>
        <v>0</v>
      </c>
      <c r="J323" s="36" t="n">
        <f aca="false">MAX(0, E323-H323-I323)</f>
        <v>0</v>
      </c>
      <c r="K323" s="36" t="n">
        <f aca="false">K322+G323</f>
        <v>130248.180830434</v>
      </c>
      <c r="L323" s="37" t="n">
        <f aca="false">L322+H323+I323</f>
        <v>300000</v>
      </c>
    </row>
    <row r="324" customFormat="false" ht="15" hidden="false" customHeight="false" outlineLevel="0" collapsed="false">
      <c r="B324" s="28" t="n">
        <v>321</v>
      </c>
      <c r="C324" s="29" t="n">
        <f aca="false">INT((B324-1)/12)+1</f>
        <v>27</v>
      </c>
      <c r="D324" s="30" t="n">
        <f aca="false">EDATE(Übersicht!$F$8,B324-1)</f>
        <v>55854</v>
      </c>
      <c r="E324" s="31" t="n">
        <f aca="false">J323</f>
        <v>0</v>
      </c>
      <c r="F324" s="31" t="n">
        <f aca="false">IF(E324&lt;=0,0,MIN(Übersicht!$C$7*(Übersicht!$C$8+Übersicht!$C$9)/12, E324+E324*Übersicht!$C$8/12))</f>
        <v>0</v>
      </c>
      <c r="G324" s="31" t="n">
        <f aca="false">IF(E324&lt;=0,0,E324*Übersicht!$C$8/12)</f>
        <v>0</v>
      </c>
      <c r="H324" s="31" t="n">
        <f aca="false">IF(F324&lt;=0,0,F324-G324)</f>
        <v>0</v>
      </c>
      <c r="I324" s="31" t="n">
        <f aca="false">IF(AND(MOD(B324,12)=0, C324&gt;=Übersicht!$F$10, E324-H324&gt;0),MIN(Übersicht!$F$9, E324-H324),0)</f>
        <v>0</v>
      </c>
      <c r="J324" s="31" t="n">
        <f aca="false">MAX(0, E324-H324-I324)</f>
        <v>0</v>
      </c>
      <c r="K324" s="31" t="n">
        <f aca="false">K323+G324</f>
        <v>130248.180830434</v>
      </c>
      <c r="L324" s="32" t="n">
        <f aca="false">L323+H324+I324</f>
        <v>300000</v>
      </c>
    </row>
    <row r="325" customFormat="false" ht="15" hidden="false" customHeight="false" outlineLevel="0" collapsed="false">
      <c r="B325" s="33" t="n">
        <v>322</v>
      </c>
      <c r="C325" s="34" t="n">
        <f aca="false">INT((B325-1)/12)+1</f>
        <v>27</v>
      </c>
      <c r="D325" s="35" t="n">
        <f aca="false">EDATE(Übersicht!$F$8,B325-1)</f>
        <v>55885</v>
      </c>
      <c r="E325" s="36" t="n">
        <f aca="false">J324</f>
        <v>0</v>
      </c>
      <c r="F325" s="36" t="n">
        <f aca="false">IF(E325&lt;=0,0,MIN(Übersicht!$C$7*(Übersicht!$C$8+Übersicht!$C$9)/12, E325+E325*Übersicht!$C$8/12))</f>
        <v>0</v>
      </c>
      <c r="G325" s="36" t="n">
        <f aca="false">IF(E325&lt;=0,0,E325*Übersicht!$C$8/12)</f>
        <v>0</v>
      </c>
      <c r="H325" s="36" t="n">
        <f aca="false">IF(F325&lt;=0,0,F325-G325)</f>
        <v>0</v>
      </c>
      <c r="I325" s="36" t="n">
        <f aca="false">IF(AND(MOD(B325,12)=0, C325&gt;=Übersicht!$F$10, E325-H325&gt;0),MIN(Übersicht!$F$9, E325-H325),0)</f>
        <v>0</v>
      </c>
      <c r="J325" s="36" t="n">
        <f aca="false">MAX(0, E325-H325-I325)</f>
        <v>0</v>
      </c>
      <c r="K325" s="36" t="n">
        <f aca="false">K324+G325</f>
        <v>130248.180830434</v>
      </c>
      <c r="L325" s="37" t="n">
        <f aca="false">L324+H325+I325</f>
        <v>300000</v>
      </c>
    </row>
    <row r="326" customFormat="false" ht="15" hidden="false" customHeight="false" outlineLevel="0" collapsed="false">
      <c r="B326" s="28" t="n">
        <v>323</v>
      </c>
      <c r="C326" s="29" t="n">
        <f aca="false">INT((B326-1)/12)+1</f>
        <v>27</v>
      </c>
      <c r="D326" s="30" t="n">
        <f aca="false">EDATE(Übersicht!$F$8,B326-1)</f>
        <v>55916</v>
      </c>
      <c r="E326" s="31" t="n">
        <f aca="false">J325</f>
        <v>0</v>
      </c>
      <c r="F326" s="31" t="n">
        <f aca="false">IF(E326&lt;=0,0,MIN(Übersicht!$C$7*(Übersicht!$C$8+Übersicht!$C$9)/12, E326+E326*Übersicht!$C$8/12))</f>
        <v>0</v>
      </c>
      <c r="G326" s="31" t="n">
        <f aca="false">IF(E326&lt;=0,0,E326*Übersicht!$C$8/12)</f>
        <v>0</v>
      </c>
      <c r="H326" s="31" t="n">
        <f aca="false">IF(F326&lt;=0,0,F326-G326)</f>
        <v>0</v>
      </c>
      <c r="I326" s="31" t="n">
        <f aca="false">IF(AND(MOD(B326,12)=0, C326&gt;=Übersicht!$F$10, E326-H326&gt;0),MIN(Übersicht!$F$9, E326-H326),0)</f>
        <v>0</v>
      </c>
      <c r="J326" s="31" t="n">
        <f aca="false">MAX(0, E326-H326-I326)</f>
        <v>0</v>
      </c>
      <c r="K326" s="31" t="n">
        <f aca="false">K325+G326</f>
        <v>130248.180830434</v>
      </c>
      <c r="L326" s="32" t="n">
        <f aca="false">L325+H326+I326</f>
        <v>300000</v>
      </c>
    </row>
    <row r="327" customFormat="false" ht="15" hidden="false" customHeight="false" outlineLevel="0" collapsed="false">
      <c r="B327" s="38" t="n">
        <v>324</v>
      </c>
      <c r="C327" s="39" t="n">
        <f aca="false">INT((B327-1)/12)+1</f>
        <v>27</v>
      </c>
      <c r="D327" s="40" t="n">
        <f aca="false">EDATE(Übersicht!$F$8,B327-1)</f>
        <v>55944</v>
      </c>
      <c r="E327" s="41" t="n">
        <f aca="false">J326</f>
        <v>0</v>
      </c>
      <c r="F327" s="41" t="n">
        <f aca="false">IF(E327&lt;=0,0,MIN(Übersicht!$C$7*(Übersicht!$C$8+Übersicht!$C$9)/12, E327+E327*Übersicht!$C$8/12))</f>
        <v>0</v>
      </c>
      <c r="G327" s="41" t="n">
        <f aca="false">IF(E327&lt;=0,0,E327*Übersicht!$C$8/12)</f>
        <v>0</v>
      </c>
      <c r="H327" s="41" t="n">
        <f aca="false">IF(F327&lt;=0,0,F327-G327)</f>
        <v>0</v>
      </c>
      <c r="I327" s="42" t="n">
        <f aca="false">IF(AND(MOD(B327,12)=0, C327&gt;=Übersicht!$F$10, E327-H327&gt;0),MIN(Übersicht!$F$9, E327-H327),0)</f>
        <v>0</v>
      </c>
      <c r="J327" s="41" t="n">
        <f aca="false">MAX(0, E327-H327-I327)</f>
        <v>0</v>
      </c>
      <c r="K327" s="41" t="n">
        <f aca="false">K326+G327</f>
        <v>130248.180830434</v>
      </c>
      <c r="L327" s="43" t="n">
        <f aca="false">L326+H327+I327</f>
        <v>300000</v>
      </c>
    </row>
    <row r="328" customFormat="false" ht="15" hidden="false" customHeight="false" outlineLevel="0" collapsed="false">
      <c r="B328" s="28" t="n">
        <v>325</v>
      </c>
      <c r="C328" s="29" t="n">
        <f aca="false">INT((B328-1)/12)+1</f>
        <v>28</v>
      </c>
      <c r="D328" s="30" t="n">
        <f aca="false">EDATE(Übersicht!$F$8,B328-1)</f>
        <v>55975</v>
      </c>
      <c r="E328" s="31" t="n">
        <f aca="false">J327</f>
        <v>0</v>
      </c>
      <c r="F328" s="31" t="n">
        <f aca="false">IF(E328&lt;=0,0,MIN(Übersicht!$C$7*(Übersicht!$C$8+Übersicht!$C$9)/12, E328+E328*Übersicht!$C$8/12))</f>
        <v>0</v>
      </c>
      <c r="G328" s="31" t="n">
        <f aca="false">IF(E328&lt;=0,0,E328*Übersicht!$C$8/12)</f>
        <v>0</v>
      </c>
      <c r="H328" s="31" t="n">
        <f aca="false">IF(F328&lt;=0,0,F328-G328)</f>
        <v>0</v>
      </c>
      <c r="I328" s="31" t="n">
        <f aca="false">IF(AND(MOD(B328,12)=0, C328&gt;=Übersicht!$F$10, E328-H328&gt;0),MIN(Übersicht!$F$9, E328-H328),0)</f>
        <v>0</v>
      </c>
      <c r="J328" s="31" t="n">
        <f aca="false">MAX(0, E328-H328-I328)</f>
        <v>0</v>
      </c>
      <c r="K328" s="31" t="n">
        <f aca="false">K327+G328</f>
        <v>130248.180830434</v>
      </c>
      <c r="L328" s="32" t="n">
        <f aca="false">L327+H328+I328</f>
        <v>300000</v>
      </c>
    </row>
    <row r="329" customFormat="false" ht="15" hidden="false" customHeight="false" outlineLevel="0" collapsed="false">
      <c r="B329" s="33" t="n">
        <v>326</v>
      </c>
      <c r="C329" s="34" t="n">
        <f aca="false">INT((B329-1)/12)+1</f>
        <v>28</v>
      </c>
      <c r="D329" s="35" t="n">
        <f aca="false">EDATE(Übersicht!$F$8,B329-1)</f>
        <v>56005</v>
      </c>
      <c r="E329" s="36" t="n">
        <f aca="false">J328</f>
        <v>0</v>
      </c>
      <c r="F329" s="36" t="n">
        <f aca="false">IF(E329&lt;=0,0,MIN(Übersicht!$C$7*(Übersicht!$C$8+Übersicht!$C$9)/12, E329+E329*Übersicht!$C$8/12))</f>
        <v>0</v>
      </c>
      <c r="G329" s="36" t="n">
        <f aca="false">IF(E329&lt;=0,0,E329*Übersicht!$C$8/12)</f>
        <v>0</v>
      </c>
      <c r="H329" s="36" t="n">
        <f aca="false">IF(F329&lt;=0,0,F329-G329)</f>
        <v>0</v>
      </c>
      <c r="I329" s="36" t="n">
        <f aca="false">IF(AND(MOD(B329,12)=0, C329&gt;=Übersicht!$F$10, E329-H329&gt;0),MIN(Übersicht!$F$9, E329-H329),0)</f>
        <v>0</v>
      </c>
      <c r="J329" s="36" t="n">
        <f aca="false">MAX(0, E329-H329-I329)</f>
        <v>0</v>
      </c>
      <c r="K329" s="36" t="n">
        <f aca="false">K328+G329</f>
        <v>130248.180830434</v>
      </c>
      <c r="L329" s="37" t="n">
        <f aca="false">L328+H329+I329</f>
        <v>300000</v>
      </c>
    </row>
    <row r="330" customFormat="false" ht="15" hidden="false" customHeight="false" outlineLevel="0" collapsed="false">
      <c r="B330" s="28" t="n">
        <v>327</v>
      </c>
      <c r="C330" s="29" t="n">
        <f aca="false">INT((B330-1)/12)+1</f>
        <v>28</v>
      </c>
      <c r="D330" s="30" t="n">
        <f aca="false">EDATE(Übersicht!$F$8,B330-1)</f>
        <v>56036</v>
      </c>
      <c r="E330" s="31" t="n">
        <f aca="false">J329</f>
        <v>0</v>
      </c>
      <c r="F330" s="31" t="n">
        <f aca="false">IF(E330&lt;=0,0,MIN(Übersicht!$C$7*(Übersicht!$C$8+Übersicht!$C$9)/12, E330+E330*Übersicht!$C$8/12))</f>
        <v>0</v>
      </c>
      <c r="G330" s="31" t="n">
        <f aca="false">IF(E330&lt;=0,0,E330*Übersicht!$C$8/12)</f>
        <v>0</v>
      </c>
      <c r="H330" s="31" t="n">
        <f aca="false">IF(F330&lt;=0,0,F330-G330)</f>
        <v>0</v>
      </c>
      <c r="I330" s="31" t="n">
        <f aca="false">IF(AND(MOD(B330,12)=0, C330&gt;=Übersicht!$F$10, E330-H330&gt;0),MIN(Übersicht!$F$9, E330-H330),0)</f>
        <v>0</v>
      </c>
      <c r="J330" s="31" t="n">
        <f aca="false">MAX(0, E330-H330-I330)</f>
        <v>0</v>
      </c>
      <c r="K330" s="31" t="n">
        <f aca="false">K329+G330</f>
        <v>130248.180830434</v>
      </c>
      <c r="L330" s="32" t="n">
        <f aca="false">L329+H330+I330</f>
        <v>300000</v>
      </c>
    </row>
    <row r="331" customFormat="false" ht="15" hidden="false" customHeight="false" outlineLevel="0" collapsed="false">
      <c r="B331" s="33" t="n">
        <v>328</v>
      </c>
      <c r="C331" s="34" t="n">
        <f aca="false">INT((B331-1)/12)+1</f>
        <v>28</v>
      </c>
      <c r="D331" s="35" t="n">
        <f aca="false">EDATE(Übersicht!$F$8,B331-1)</f>
        <v>56066</v>
      </c>
      <c r="E331" s="36" t="n">
        <f aca="false">J330</f>
        <v>0</v>
      </c>
      <c r="F331" s="36" t="n">
        <f aca="false">IF(E331&lt;=0,0,MIN(Übersicht!$C$7*(Übersicht!$C$8+Übersicht!$C$9)/12, E331+E331*Übersicht!$C$8/12))</f>
        <v>0</v>
      </c>
      <c r="G331" s="36" t="n">
        <f aca="false">IF(E331&lt;=0,0,E331*Übersicht!$C$8/12)</f>
        <v>0</v>
      </c>
      <c r="H331" s="36" t="n">
        <f aca="false">IF(F331&lt;=0,0,F331-G331)</f>
        <v>0</v>
      </c>
      <c r="I331" s="36" t="n">
        <f aca="false">IF(AND(MOD(B331,12)=0, C331&gt;=Übersicht!$F$10, E331-H331&gt;0),MIN(Übersicht!$F$9, E331-H331),0)</f>
        <v>0</v>
      </c>
      <c r="J331" s="36" t="n">
        <f aca="false">MAX(0, E331-H331-I331)</f>
        <v>0</v>
      </c>
      <c r="K331" s="36" t="n">
        <f aca="false">K330+G331</f>
        <v>130248.180830434</v>
      </c>
      <c r="L331" s="37" t="n">
        <f aca="false">L330+H331+I331</f>
        <v>300000</v>
      </c>
    </row>
    <row r="332" customFormat="false" ht="15" hidden="false" customHeight="false" outlineLevel="0" collapsed="false">
      <c r="B332" s="28" t="n">
        <v>329</v>
      </c>
      <c r="C332" s="29" t="n">
        <f aca="false">INT((B332-1)/12)+1</f>
        <v>28</v>
      </c>
      <c r="D332" s="30" t="n">
        <f aca="false">EDATE(Übersicht!$F$8,B332-1)</f>
        <v>56097</v>
      </c>
      <c r="E332" s="31" t="n">
        <f aca="false">J331</f>
        <v>0</v>
      </c>
      <c r="F332" s="31" t="n">
        <f aca="false">IF(E332&lt;=0,0,MIN(Übersicht!$C$7*(Übersicht!$C$8+Übersicht!$C$9)/12, E332+E332*Übersicht!$C$8/12))</f>
        <v>0</v>
      </c>
      <c r="G332" s="31" t="n">
        <f aca="false">IF(E332&lt;=0,0,E332*Übersicht!$C$8/12)</f>
        <v>0</v>
      </c>
      <c r="H332" s="31" t="n">
        <f aca="false">IF(F332&lt;=0,0,F332-G332)</f>
        <v>0</v>
      </c>
      <c r="I332" s="31" t="n">
        <f aca="false">IF(AND(MOD(B332,12)=0, C332&gt;=Übersicht!$F$10, E332-H332&gt;0),MIN(Übersicht!$F$9, E332-H332),0)</f>
        <v>0</v>
      </c>
      <c r="J332" s="31" t="n">
        <f aca="false">MAX(0, E332-H332-I332)</f>
        <v>0</v>
      </c>
      <c r="K332" s="31" t="n">
        <f aca="false">K331+G332</f>
        <v>130248.180830434</v>
      </c>
      <c r="L332" s="32" t="n">
        <f aca="false">L331+H332+I332</f>
        <v>300000</v>
      </c>
    </row>
    <row r="333" customFormat="false" ht="15" hidden="false" customHeight="false" outlineLevel="0" collapsed="false">
      <c r="B333" s="33" t="n">
        <v>330</v>
      </c>
      <c r="C333" s="34" t="n">
        <f aca="false">INT((B333-1)/12)+1</f>
        <v>28</v>
      </c>
      <c r="D333" s="35" t="n">
        <f aca="false">EDATE(Übersicht!$F$8,B333-1)</f>
        <v>56128</v>
      </c>
      <c r="E333" s="36" t="n">
        <f aca="false">J332</f>
        <v>0</v>
      </c>
      <c r="F333" s="36" t="n">
        <f aca="false">IF(E333&lt;=0,0,MIN(Übersicht!$C$7*(Übersicht!$C$8+Übersicht!$C$9)/12, E333+E333*Übersicht!$C$8/12))</f>
        <v>0</v>
      </c>
      <c r="G333" s="36" t="n">
        <f aca="false">IF(E333&lt;=0,0,E333*Übersicht!$C$8/12)</f>
        <v>0</v>
      </c>
      <c r="H333" s="36" t="n">
        <f aca="false">IF(F333&lt;=0,0,F333-G333)</f>
        <v>0</v>
      </c>
      <c r="I333" s="36" t="n">
        <f aca="false">IF(AND(MOD(B333,12)=0, C333&gt;=Übersicht!$F$10, E333-H333&gt;0),MIN(Übersicht!$F$9, E333-H333),0)</f>
        <v>0</v>
      </c>
      <c r="J333" s="36" t="n">
        <f aca="false">MAX(0, E333-H333-I333)</f>
        <v>0</v>
      </c>
      <c r="K333" s="36" t="n">
        <f aca="false">K332+G333</f>
        <v>130248.180830434</v>
      </c>
      <c r="L333" s="37" t="n">
        <f aca="false">L332+H333+I333</f>
        <v>300000</v>
      </c>
    </row>
    <row r="334" customFormat="false" ht="15" hidden="false" customHeight="false" outlineLevel="0" collapsed="false">
      <c r="B334" s="28" t="n">
        <v>331</v>
      </c>
      <c r="C334" s="29" t="n">
        <f aca="false">INT((B334-1)/12)+1</f>
        <v>28</v>
      </c>
      <c r="D334" s="30" t="n">
        <f aca="false">EDATE(Übersicht!$F$8,B334-1)</f>
        <v>56158</v>
      </c>
      <c r="E334" s="31" t="n">
        <f aca="false">J333</f>
        <v>0</v>
      </c>
      <c r="F334" s="31" t="n">
        <f aca="false">IF(E334&lt;=0,0,MIN(Übersicht!$C$7*(Übersicht!$C$8+Übersicht!$C$9)/12, E334+E334*Übersicht!$C$8/12))</f>
        <v>0</v>
      </c>
      <c r="G334" s="31" t="n">
        <f aca="false">IF(E334&lt;=0,0,E334*Übersicht!$C$8/12)</f>
        <v>0</v>
      </c>
      <c r="H334" s="31" t="n">
        <f aca="false">IF(F334&lt;=0,0,F334-G334)</f>
        <v>0</v>
      </c>
      <c r="I334" s="31" t="n">
        <f aca="false">IF(AND(MOD(B334,12)=0, C334&gt;=Übersicht!$F$10, E334-H334&gt;0),MIN(Übersicht!$F$9, E334-H334),0)</f>
        <v>0</v>
      </c>
      <c r="J334" s="31" t="n">
        <f aca="false">MAX(0, E334-H334-I334)</f>
        <v>0</v>
      </c>
      <c r="K334" s="31" t="n">
        <f aca="false">K333+G334</f>
        <v>130248.180830434</v>
      </c>
      <c r="L334" s="32" t="n">
        <f aca="false">L333+H334+I334</f>
        <v>300000</v>
      </c>
    </row>
    <row r="335" customFormat="false" ht="15" hidden="false" customHeight="false" outlineLevel="0" collapsed="false">
      <c r="B335" s="33" t="n">
        <v>332</v>
      </c>
      <c r="C335" s="34" t="n">
        <f aca="false">INT((B335-1)/12)+1</f>
        <v>28</v>
      </c>
      <c r="D335" s="35" t="n">
        <f aca="false">EDATE(Übersicht!$F$8,B335-1)</f>
        <v>56189</v>
      </c>
      <c r="E335" s="36" t="n">
        <f aca="false">J334</f>
        <v>0</v>
      </c>
      <c r="F335" s="36" t="n">
        <f aca="false">IF(E335&lt;=0,0,MIN(Übersicht!$C$7*(Übersicht!$C$8+Übersicht!$C$9)/12, E335+E335*Übersicht!$C$8/12))</f>
        <v>0</v>
      </c>
      <c r="G335" s="36" t="n">
        <f aca="false">IF(E335&lt;=0,0,E335*Übersicht!$C$8/12)</f>
        <v>0</v>
      </c>
      <c r="H335" s="36" t="n">
        <f aca="false">IF(F335&lt;=0,0,F335-G335)</f>
        <v>0</v>
      </c>
      <c r="I335" s="36" t="n">
        <f aca="false">IF(AND(MOD(B335,12)=0, C335&gt;=Übersicht!$F$10, E335-H335&gt;0),MIN(Übersicht!$F$9, E335-H335),0)</f>
        <v>0</v>
      </c>
      <c r="J335" s="36" t="n">
        <f aca="false">MAX(0, E335-H335-I335)</f>
        <v>0</v>
      </c>
      <c r="K335" s="36" t="n">
        <f aca="false">K334+G335</f>
        <v>130248.180830434</v>
      </c>
      <c r="L335" s="37" t="n">
        <f aca="false">L334+H335+I335</f>
        <v>300000</v>
      </c>
    </row>
    <row r="336" customFormat="false" ht="15" hidden="false" customHeight="false" outlineLevel="0" collapsed="false">
      <c r="B336" s="28" t="n">
        <v>333</v>
      </c>
      <c r="C336" s="29" t="n">
        <f aca="false">INT((B336-1)/12)+1</f>
        <v>28</v>
      </c>
      <c r="D336" s="30" t="n">
        <f aca="false">EDATE(Übersicht!$F$8,B336-1)</f>
        <v>56219</v>
      </c>
      <c r="E336" s="31" t="n">
        <f aca="false">J335</f>
        <v>0</v>
      </c>
      <c r="F336" s="31" t="n">
        <f aca="false">IF(E336&lt;=0,0,MIN(Übersicht!$C$7*(Übersicht!$C$8+Übersicht!$C$9)/12, E336+E336*Übersicht!$C$8/12))</f>
        <v>0</v>
      </c>
      <c r="G336" s="31" t="n">
        <f aca="false">IF(E336&lt;=0,0,E336*Übersicht!$C$8/12)</f>
        <v>0</v>
      </c>
      <c r="H336" s="31" t="n">
        <f aca="false">IF(F336&lt;=0,0,F336-G336)</f>
        <v>0</v>
      </c>
      <c r="I336" s="31" t="n">
        <f aca="false">IF(AND(MOD(B336,12)=0, C336&gt;=Übersicht!$F$10, E336-H336&gt;0),MIN(Übersicht!$F$9, E336-H336),0)</f>
        <v>0</v>
      </c>
      <c r="J336" s="31" t="n">
        <f aca="false">MAX(0, E336-H336-I336)</f>
        <v>0</v>
      </c>
      <c r="K336" s="31" t="n">
        <f aca="false">K335+G336</f>
        <v>130248.180830434</v>
      </c>
      <c r="L336" s="32" t="n">
        <f aca="false">L335+H336+I336</f>
        <v>300000</v>
      </c>
    </row>
    <row r="337" customFormat="false" ht="15" hidden="false" customHeight="false" outlineLevel="0" collapsed="false">
      <c r="B337" s="33" t="n">
        <v>334</v>
      </c>
      <c r="C337" s="34" t="n">
        <f aca="false">INT((B337-1)/12)+1</f>
        <v>28</v>
      </c>
      <c r="D337" s="35" t="n">
        <f aca="false">EDATE(Übersicht!$F$8,B337-1)</f>
        <v>56250</v>
      </c>
      <c r="E337" s="36" t="n">
        <f aca="false">J336</f>
        <v>0</v>
      </c>
      <c r="F337" s="36" t="n">
        <f aca="false">IF(E337&lt;=0,0,MIN(Übersicht!$C$7*(Übersicht!$C$8+Übersicht!$C$9)/12, E337+E337*Übersicht!$C$8/12))</f>
        <v>0</v>
      </c>
      <c r="G337" s="36" t="n">
        <f aca="false">IF(E337&lt;=0,0,E337*Übersicht!$C$8/12)</f>
        <v>0</v>
      </c>
      <c r="H337" s="36" t="n">
        <f aca="false">IF(F337&lt;=0,0,F337-G337)</f>
        <v>0</v>
      </c>
      <c r="I337" s="36" t="n">
        <f aca="false">IF(AND(MOD(B337,12)=0, C337&gt;=Übersicht!$F$10, E337-H337&gt;0),MIN(Übersicht!$F$9, E337-H337),0)</f>
        <v>0</v>
      </c>
      <c r="J337" s="36" t="n">
        <f aca="false">MAX(0, E337-H337-I337)</f>
        <v>0</v>
      </c>
      <c r="K337" s="36" t="n">
        <f aca="false">K336+G337</f>
        <v>130248.180830434</v>
      </c>
      <c r="L337" s="37" t="n">
        <f aca="false">L336+H337+I337</f>
        <v>300000</v>
      </c>
    </row>
    <row r="338" customFormat="false" ht="15" hidden="false" customHeight="false" outlineLevel="0" collapsed="false">
      <c r="B338" s="28" t="n">
        <v>335</v>
      </c>
      <c r="C338" s="29" t="n">
        <f aca="false">INT((B338-1)/12)+1</f>
        <v>28</v>
      </c>
      <c r="D338" s="30" t="n">
        <f aca="false">EDATE(Übersicht!$F$8,B338-1)</f>
        <v>56281</v>
      </c>
      <c r="E338" s="31" t="n">
        <f aca="false">J337</f>
        <v>0</v>
      </c>
      <c r="F338" s="31" t="n">
        <f aca="false">IF(E338&lt;=0,0,MIN(Übersicht!$C$7*(Übersicht!$C$8+Übersicht!$C$9)/12, E338+E338*Übersicht!$C$8/12))</f>
        <v>0</v>
      </c>
      <c r="G338" s="31" t="n">
        <f aca="false">IF(E338&lt;=0,0,E338*Übersicht!$C$8/12)</f>
        <v>0</v>
      </c>
      <c r="H338" s="31" t="n">
        <f aca="false">IF(F338&lt;=0,0,F338-G338)</f>
        <v>0</v>
      </c>
      <c r="I338" s="31" t="n">
        <f aca="false">IF(AND(MOD(B338,12)=0, C338&gt;=Übersicht!$F$10, E338-H338&gt;0),MIN(Übersicht!$F$9, E338-H338),0)</f>
        <v>0</v>
      </c>
      <c r="J338" s="31" t="n">
        <f aca="false">MAX(0, E338-H338-I338)</f>
        <v>0</v>
      </c>
      <c r="K338" s="31" t="n">
        <f aca="false">K337+G338</f>
        <v>130248.180830434</v>
      </c>
      <c r="L338" s="32" t="n">
        <f aca="false">L337+H338+I338</f>
        <v>300000</v>
      </c>
    </row>
    <row r="339" customFormat="false" ht="15" hidden="false" customHeight="false" outlineLevel="0" collapsed="false">
      <c r="B339" s="38" t="n">
        <v>336</v>
      </c>
      <c r="C339" s="39" t="n">
        <f aca="false">INT((B339-1)/12)+1</f>
        <v>28</v>
      </c>
      <c r="D339" s="40" t="n">
        <f aca="false">EDATE(Übersicht!$F$8,B339-1)</f>
        <v>56309</v>
      </c>
      <c r="E339" s="41" t="n">
        <f aca="false">J338</f>
        <v>0</v>
      </c>
      <c r="F339" s="41" t="n">
        <f aca="false">IF(E339&lt;=0,0,MIN(Übersicht!$C$7*(Übersicht!$C$8+Übersicht!$C$9)/12, E339+E339*Übersicht!$C$8/12))</f>
        <v>0</v>
      </c>
      <c r="G339" s="41" t="n">
        <f aca="false">IF(E339&lt;=0,0,E339*Übersicht!$C$8/12)</f>
        <v>0</v>
      </c>
      <c r="H339" s="41" t="n">
        <f aca="false">IF(F339&lt;=0,0,F339-G339)</f>
        <v>0</v>
      </c>
      <c r="I339" s="42" t="n">
        <f aca="false">IF(AND(MOD(B339,12)=0, C339&gt;=Übersicht!$F$10, E339-H339&gt;0),MIN(Übersicht!$F$9, E339-H339),0)</f>
        <v>0</v>
      </c>
      <c r="J339" s="41" t="n">
        <f aca="false">MAX(0, E339-H339-I339)</f>
        <v>0</v>
      </c>
      <c r="K339" s="41" t="n">
        <f aca="false">K338+G339</f>
        <v>130248.180830434</v>
      </c>
      <c r="L339" s="43" t="n">
        <f aca="false">L338+H339+I339</f>
        <v>300000</v>
      </c>
    </row>
    <row r="340" customFormat="false" ht="15" hidden="false" customHeight="false" outlineLevel="0" collapsed="false">
      <c r="B340" s="28" t="n">
        <v>337</v>
      </c>
      <c r="C340" s="29" t="n">
        <f aca="false">INT((B340-1)/12)+1</f>
        <v>29</v>
      </c>
      <c r="D340" s="30" t="n">
        <f aca="false">EDATE(Übersicht!$F$8,B340-1)</f>
        <v>56340</v>
      </c>
      <c r="E340" s="31" t="n">
        <f aca="false">J339</f>
        <v>0</v>
      </c>
      <c r="F340" s="31" t="n">
        <f aca="false">IF(E340&lt;=0,0,MIN(Übersicht!$C$7*(Übersicht!$C$8+Übersicht!$C$9)/12, E340+E340*Übersicht!$C$8/12))</f>
        <v>0</v>
      </c>
      <c r="G340" s="31" t="n">
        <f aca="false">IF(E340&lt;=0,0,E340*Übersicht!$C$8/12)</f>
        <v>0</v>
      </c>
      <c r="H340" s="31" t="n">
        <f aca="false">IF(F340&lt;=0,0,F340-G340)</f>
        <v>0</v>
      </c>
      <c r="I340" s="31" t="n">
        <f aca="false">IF(AND(MOD(B340,12)=0, C340&gt;=Übersicht!$F$10, E340-H340&gt;0),MIN(Übersicht!$F$9, E340-H340),0)</f>
        <v>0</v>
      </c>
      <c r="J340" s="31" t="n">
        <f aca="false">MAX(0, E340-H340-I340)</f>
        <v>0</v>
      </c>
      <c r="K340" s="31" t="n">
        <f aca="false">K339+G340</f>
        <v>130248.180830434</v>
      </c>
      <c r="L340" s="32" t="n">
        <f aca="false">L339+H340+I340</f>
        <v>300000</v>
      </c>
    </row>
    <row r="341" customFormat="false" ht="15" hidden="false" customHeight="false" outlineLevel="0" collapsed="false">
      <c r="B341" s="33" t="n">
        <v>338</v>
      </c>
      <c r="C341" s="34" t="n">
        <f aca="false">INT((B341-1)/12)+1</f>
        <v>29</v>
      </c>
      <c r="D341" s="35" t="n">
        <f aca="false">EDATE(Übersicht!$F$8,B341-1)</f>
        <v>56370</v>
      </c>
      <c r="E341" s="36" t="n">
        <f aca="false">J340</f>
        <v>0</v>
      </c>
      <c r="F341" s="36" t="n">
        <f aca="false">IF(E341&lt;=0,0,MIN(Übersicht!$C$7*(Übersicht!$C$8+Übersicht!$C$9)/12, E341+E341*Übersicht!$C$8/12))</f>
        <v>0</v>
      </c>
      <c r="G341" s="36" t="n">
        <f aca="false">IF(E341&lt;=0,0,E341*Übersicht!$C$8/12)</f>
        <v>0</v>
      </c>
      <c r="H341" s="36" t="n">
        <f aca="false">IF(F341&lt;=0,0,F341-G341)</f>
        <v>0</v>
      </c>
      <c r="I341" s="36" t="n">
        <f aca="false">IF(AND(MOD(B341,12)=0, C341&gt;=Übersicht!$F$10, E341-H341&gt;0),MIN(Übersicht!$F$9, E341-H341),0)</f>
        <v>0</v>
      </c>
      <c r="J341" s="36" t="n">
        <f aca="false">MAX(0, E341-H341-I341)</f>
        <v>0</v>
      </c>
      <c r="K341" s="36" t="n">
        <f aca="false">K340+G341</f>
        <v>130248.180830434</v>
      </c>
      <c r="L341" s="37" t="n">
        <f aca="false">L340+H341+I341</f>
        <v>300000</v>
      </c>
    </row>
    <row r="342" customFormat="false" ht="15" hidden="false" customHeight="false" outlineLevel="0" collapsed="false">
      <c r="B342" s="28" t="n">
        <v>339</v>
      </c>
      <c r="C342" s="29" t="n">
        <f aca="false">INT((B342-1)/12)+1</f>
        <v>29</v>
      </c>
      <c r="D342" s="30" t="n">
        <f aca="false">EDATE(Übersicht!$F$8,B342-1)</f>
        <v>56401</v>
      </c>
      <c r="E342" s="31" t="n">
        <f aca="false">J341</f>
        <v>0</v>
      </c>
      <c r="F342" s="31" t="n">
        <f aca="false">IF(E342&lt;=0,0,MIN(Übersicht!$C$7*(Übersicht!$C$8+Übersicht!$C$9)/12, E342+E342*Übersicht!$C$8/12))</f>
        <v>0</v>
      </c>
      <c r="G342" s="31" t="n">
        <f aca="false">IF(E342&lt;=0,0,E342*Übersicht!$C$8/12)</f>
        <v>0</v>
      </c>
      <c r="H342" s="31" t="n">
        <f aca="false">IF(F342&lt;=0,0,F342-G342)</f>
        <v>0</v>
      </c>
      <c r="I342" s="31" t="n">
        <f aca="false">IF(AND(MOD(B342,12)=0, C342&gt;=Übersicht!$F$10, E342-H342&gt;0),MIN(Übersicht!$F$9, E342-H342),0)</f>
        <v>0</v>
      </c>
      <c r="J342" s="31" t="n">
        <f aca="false">MAX(0, E342-H342-I342)</f>
        <v>0</v>
      </c>
      <c r="K342" s="31" t="n">
        <f aca="false">K341+G342</f>
        <v>130248.180830434</v>
      </c>
      <c r="L342" s="32" t="n">
        <f aca="false">L341+H342+I342</f>
        <v>300000</v>
      </c>
    </row>
    <row r="343" customFormat="false" ht="15" hidden="false" customHeight="false" outlineLevel="0" collapsed="false">
      <c r="B343" s="33" t="n">
        <v>340</v>
      </c>
      <c r="C343" s="34" t="n">
        <f aca="false">INT((B343-1)/12)+1</f>
        <v>29</v>
      </c>
      <c r="D343" s="35" t="n">
        <f aca="false">EDATE(Übersicht!$F$8,B343-1)</f>
        <v>56431</v>
      </c>
      <c r="E343" s="36" t="n">
        <f aca="false">J342</f>
        <v>0</v>
      </c>
      <c r="F343" s="36" t="n">
        <f aca="false">IF(E343&lt;=0,0,MIN(Übersicht!$C$7*(Übersicht!$C$8+Übersicht!$C$9)/12, E343+E343*Übersicht!$C$8/12))</f>
        <v>0</v>
      </c>
      <c r="G343" s="36" t="n">
        <f aca="false">IF(E343&lt;=0,0,E343*Übersicht!$C$8/12)</f>
        <v>0</v>
      </c>
      <c r="H343" s="36" t="n">
        <f aca="false">IF(F343&lt;=0,0,F343-G343)</f>
        <v>0</v>
      </c>
      <c r="I343" s="36" t="n">
        <f aca="false">IF(AND(MOD(B343,12)=0, C343&gt;=Übersicht!$F$10, E343-H343&gt;0),MIN(Übersicht!$F$9, E343-H343),0)</f>
        <v>0</v>
      </c>
      <c r="J343" s="36" t="n">
        <f aca="false">MAX(0, E343-H343-I343)</f>
        <v>0</v>
      </c>
      <c r="K343" s="36" t="n">
        <f aca="false">K342+G343</f>
        <v>130248.180830434</v>
      </c>
      <c r="L343" s="37" t="n">
        <f aca="false">L342+H343+I343</f>
        <v>300000</v>
      </c>
    </row>
    <row r="344" customFormat="false" ht="15" hidden="false" customHeight="false" outlineLevel="0" collapsed="false">
      <c r="B344" s="28" t="n">
        <v>341</v>
      </c>
      <c r="C344" s="29" t="n">
        <f aca="false">INT((B344-1)/12)+1</f>
        <v>29</v>
      </c>
      <c r="D344" s="30" t="n">
        <f aca="false">EDATE(Übersicht!$F$8,B344-1)</f>
        <v>56462</v>
      </c>
      <c r="E344" s="31" t="n">
        <f aca="false">J343</f>
        <v>0</v>
      </c>
      <c r="F344" s="31" t="n">
        <f aca="false">IF(E344&lt;=0,0,MIN(Übersicht!$C$7*(Übersicht!$C$8+Übersicht!$C$9)/12, E344+E344*Übersicht!$C$8/12))</f>
        <v>0</v>
      </c>
      <c r="G344" s="31" t="n">
        <f aca="false">IF(E344&lt;=0,0,E344*Übersicht!$C$8/12)</f>
        <v>0</v>
      </c>
      <c r="H344" s="31" t="n">
        <f aca="false">IF(F344&lt;=0,0,F344-G344)</f>
        <v>0</v>
      </c>
      <c r="I344" s="31" t="n">
        <f aca="false">IF(AND(MOD(B344,12)=0, C344&gt;=Übersicht!$F$10, E344-H344&gt;0),MIN(Übersicht!$F$9, E344-H344),0)</f>
        <v>0</v>
      </c>
      <c r="J344" s="31" t="n">
        <f aca="false">MAX(0, E344-H344-I344)</f>
        <v>0</v>
      </c>
      <c r="K344" s="31" t="n">
        <f aca="false">K343+G344</f>
        <v>130248.180830434</v>
      </c>
      <c r="L344" s="32" t="n">
        <f aca="false">L343+H344+I344</f>
        <v>300000</v>
      </c>
    </row>
    <row r="345" customFormat="false" ht="15" hidden="false" customHeight="false" outlineLevel="0" collapsed="false">
      <c r="B345" s="33" t="n">
        <v>342</v>
      </c>
      <c r="C345" s="34" t="n">
        <f aca="false">INT((B345-1)/12)+1</f>
        <v>29</v>
      </c>
      <c r="D345" s="35" t="n">
        <f aca="false">EDATE(Übersicht!$F$8,B345-1)</f>
        <v>56493</v>
      </c>
      <c r="E345" s="36" t="n">
        <f aca="false">J344</f>
        <v>0</v>
      </c>
      <c r="F345" s="36" t="n">
        <f aca="false">IF(E345&lt;=0,0,MIN(Übersicht!$C$7*(Übersicht!$C$8+Übersicht!$C$9)/12, E345+E345*Übersicht!$C$8/12))</f>
        <v>0</v>
      </c>
      <c r="G345" s="36" t="n">
        <f aca="false">IF(E345&lt;=0,0,E345*Übersicht!$C$8/12)</f>
        <v>0</v>
      </c>
      <c r="H345" s="36" t="n">
        <f aca="false">IF(F345&lt;=0,0,F345-G345)</f>
        <v>0</v>
      </c>
      <c r="I345" s="36" t="n">
        <f aca="false">IF(AND(MOD(B345,12)=0, C345&gt;=Übersicht!$F$10, E345-H345&gt;0),MIN(Übersicht!$F$9, E345-H345),0)</f>
        <v>0</v>
      </c>
      <c r="J345" s="36" t="n">
        <f aca="false">MAX(0, E345-H345-I345)</f>
        <v>0</v>
      </c>
      <c r="K345" s="36" t="n">
        <f aca="false">K344+G345</f>
        <v>130248.180830434</v>
      </c>
      <c r="L345" s="37" t="n">
        <f aca="false">L344+H345+I345</f>
        <v>300000</v>
      </c>
    </row>
    <row r="346" customFormat="false" ht="15" hidden="false" customHeight="false" outlineLevel="0" collapsed="false">
      <c r="B346" s="28" t="n">
        <v>343</v>
      </c>
      <c r="C346" s="29" t="n">
        <f aca="false">INT((B346-1)/12)+1</f>
        <v>29</v>
      </c>
      <c r="D346" s="30" t="n">
        <f aca="false">EDATE(Übersicht!$F$8,B346-1)</f>
        <v>56523</v>
      </c>
      <c r="E346" s="31" t="n">
        <f aca="false">J345</f>
        <v>0</v>
      </c>
      <c r="F346" s="31" t="n">
        <f aca="false">IF(E346&lt;=0,0,MIN(Übersicht!$C$7*(Übersicht!$C$8+Übersicht!$C$9)/12, E346+E346*Übersicht!$C$8/12))</f>
        <v>0</v>
      </c>
      <c r="G346" s="31" t="n">
        <f aca="false">IF(E346&lt;=0,0,E346*Übersicht!$C$8/12)</f>
        <v>0</v>
      </c>
      <c r="H346" s="31" t="n">
        <f aca="false">IF(F346&lt;=0,0,F346-G346)</f>
        <v>0</v>
      </c>
      <c r="I346" s="31" t="n">
        <f aca="false">IF(AND(MOD(B346,12)=0, C346&gt;=Übersicht!$F$10, E346-H346&gt;0),MIN(Übersicht!$F$9, E346-H346),0)</f>
        <v>0</v>
      </c>
      <c r="J346" s="31" t="n">
        <f aca="false">MAX(0, E346-H346-I346)</f>
        <v>0</v>
      </c>
      <c r="K346" s="31" t="n">
        <f aca="false">K345+G346</f>
        <v>130248.180830434</v>
      </c>
      <c r="L346" s="32" t="n">
        <f aca="false">L345+H346+I346</f>
        <v>300000</v>
      </c>
    </row>
    <row r="347" customFormat="false" ht="15" hidden="false" customHeight="false" outlineLevel="0" collapsed="false">
      <c r="B347" s="33" t="n">
        <v>344</v>
      </c>
      <c r="C347" s="34" t="n">
        <f aca="false">INT((B347-1)/12)+1</f>
        <v>29</v>
      </c>
      <c r="D347" s="35" t="n">
        <f aca="false">EDATE(Übersicht!$F$8,B347-1)</f>
        <v>56554</v>
      </c>
      <c r="E347" s="36" t="n">
        <f aca="false">J346</f>
        <v>0</v>
      </c>
      <c r="F347" s="36" t="n">
        <f aca="false">IF(E347&lt;=0,0,MIN(Übersicht!$C$7*(Übersicht!$C$8+Übersicht!$C$9)/12, E347+E347*Übersicht!$C$8/12))</f>
        <v>0</v>
      </c>
      <c r="G347" s="36" t="n">
        <f aca="false">IF(E347&lt;=0,0,E347*Übersicht!$C$8/12)</f>
        <v>0</v>
      </c>
      <c r="H347" s="36" t="n">
        <f aca="false">IF(F347&lt;=0,0,F347-G347)</f>
        <v>0</v>
      </c>
      <c r="I347" s="36" t="n">
        <f aca="false">IF(AND(MOD(B347,12)=0, C347&gt;=Übersicht!$F$10, E347-H347&gt;0),MIN(Übersicht!$F$9, E347-H347),0)</f>
        <v>0</v>
      </c>
      <c r="J347" s="36" t="n">
        <f aca="false">MAX(0, E347-H347-I347)</f>
        <v>0</v>
      </c>
      <c r="K347" s="36" t="n">
        <f aca="false">K346+G347</f>
        <v>130248.180830434</v>
      </c>
      <c r="L347" s="37" t="n">
        <f aca="false">L346+H347+I347</f>
        <v>300000</v>
      </c>
    </row>
    <row r="348" customFormat="false" ht="15" hidden="false" customHeight="false" outlineLevel="0" collapsed="false">
      <c r="B348" s="28" t="n">
        <v>345</v>
      </c>
      <c r="C348" s="29" t="n">
        <f aca="false">INT((B348-1)/12)+1</f>
        <v>29</v>
      </c>
      <c r="D348" s="30" t="n">
        <f aca="false">EDATE(Übersicht!$F$8,B348-1)</f>
        <v>56584</v>
      </c>
      <c r="E348" s="31" t="n">
        <f aca="false">J347</f>
        <v>0</v>
      </c>
      <c r="F348" s="31" t="n">
        <f aca="false">IF(E348&lt;=0,0,MIN(Übersicht!$C$7*(Übersicht!$C$8+Übersicht!$C$9)/12, E348+E348*Übersicht!$C$8/12))</f>
        <v>0</v>
      </c>
      <c r="G348" s="31" t="n">
        <f aca="false">IF(E348&lt;=0,0,E348*Übersicht!$C$8/12)</f>
        <v>0</v>
      </c>
      <c r="H348" s="31" t="n">
        <f aca="false">IF(F348&lt;=0,0,F348-G348)</f>
        <v>0</v>
      </c>
      <c r="I348" s="31" t="n">
        <f aca="false">IF(AND(MOD(B348,12)=0, C348&gt;=Übersicht!$F$10, E348-H348&gt;0),MIN(Übersicht!$F$9, E348-H348),0)</f>
        <v>0</v>
      </c>
      <c r="J348" s="31" t="n">
        <f aca="false">MAX(0, E348-H348-I348)</f>
        <v>0</v>
      </c>
      <c r="K348" s="31" t="n">
        <f aca="false">K347+G348</f>
        <v>130248.180830434</v>
      </c>
      <c r="L348" s="32" t="n">
        <f aca="false">L347+H348+I348</f>
        <v>300000</v>
      </c>
    </row>
    <row r="349" customFormat="false" ht="15" hidden="false" customHeight="false" outlineLevel="0" collapsed="false">
      <c r="B349" s="33" t="n">
        <v>346</v>
      </c>
      <c r="C349" s="34" t="n">
        <f aca="false">INT((B349-1)/12)+1</f>
        <v>29</v>
      </c>
      <c r="D349" s="35" t="n">
        <f aca="false">EDATE(Übersicht!$F$8,B349-1)</f>
        <v>56615</v>
      </c>
      <c r="E349" s="36" t="n">
        <f aca="false">J348</f>
        <v>0</v>
      </c>
      <c r="F349" s="36" t="n">
        <f aca="false">IF(E349&lt;=0,0,MIN(Übersicht!$C$7*(Übersicht!$C$8+Übersicht!$C$9)/12, E349+E349*Übersicht!$C$8/12))</f>
        <v>0</v>
      </c>
      <c r="G349" s="36" t="n">
        <f aca="false">IF(E349&lt;=0,0,E349*Übersicht!$C$8/12)</f>
        <v>0</v>
      </c>
      <c r="H349" s="36" t="n">
        <f aca="false">IF(F349&lt;=0,0,F349-G349)</f>
        <v>0</v>
      </c>
      <c r="I349" s="36" t="n">
        <f aca="false">IF(AND(MOD(B349,12)=0, C349&gt;=Übersicht!$F$10, E349-H349&gt;0),MIN(Übersicht!$F$9, E349-H349),0)</f>
        <v>0</v>
      </c>
      <c r="J349" s="36" t="n">
        <f aca="false">MAX(0, E349-H349-I349)</f>
        <v>0</v>
      </c>
      <c r="K349" s="36" t="n">
        <f aca="false">K348+G349</f>
        <v>130248.180830434</v>
      </c>
      <c r="L349" s="37" t="n">
        <f aca="false">L348+H349+I349</f>
        <v>300000</v>
      </c>
    </row>
    <row r="350" customFormat="false" ht="15" hidden="false" customHeight="false" outlineLevel="0" collapsed="false">
      <c r="B350" s="28" t="n">
        <v>347</v>
      </c>
      <c r="C350" s="29" t="n">
        <f aca="false">INT((B350-1)/12)+1</f>
        <v>29</v>
      </c>
      <c r="D350" s="30" t="n">
        <f aca="false">EDATE(Übersicht!$F$8,B350-1)</f>
        <v>56646</v>
      </c>
      <c r="E350" s="31" t="n">
        <f aca="false">J349</f>
        <v>0</v>
      </c>
      <c r="F350" s="31" t="n">
        <f aca="false">IF(E350&lt;=0,0,MIN(Übersicht!$C$7*(Übersicht!$C$8+Übersicht!$C$9)/12, E350+E350*Übersicht!$C$8/12))</f>
        <v>0</v>
      </c>
      <c r="G350" s="31" t="n">
        <f aca="false">IF(E350&lt;=0,0,E350*Übersicht!$C$8/12)</f>
        <v>0</v>
      </c>
      <c r="H350" s="31" t="n">
        <f aca="false">IF(F350&lt;=0,0,F350-G350)</f>
        <v>0</v>
      </c>
      <c r="I350" s="31" t="n">
        <f aca="false">IF(AND(MOD(B350,12)=0, C350&gt;=Übersicht!$F$10, E350-H350&gt;0),MIN(Übersicht!$F$9, E350-H350),0)</f>
        <v>0</v>
      </c>
      <c r="J350" s="31" t="n">
        <f aca="false">MAX(0, E350-H350-I350)</f>
        <v>0</v>
      </c>
      <c r="K350" s="31" t="n">
        <f aca="false">K349+G350</f>
        <v>130248.180830434</v>
      </c>
      <c r="L350" s="32" t="n">
        <f aca="false">L349+H350+I350</f>
        <v>300000</v>
      </c>
    </row>
    <row r="351" customFormat="false" ht="15" hidden="false" customHeight="false" outlineLevel="0" collapsed="false">
      <c r="B351" s="38" t="n">
        <v>348</v>
      </c>
      <c r="C351" s="39" t="n">
        <f aca="false">INT((B351-1)/12)+1</f>
        <v>29</v>
      </c>
      <c r="D351" s="40" t="n">
        <f aca="false">EDATE(Übersicht!$F$8,B351-1)</f>
        <v>56674</v>
      </c>
      <c r="E351" s="41" t="n">
        <f aca="false">J350</f>
        <v>0</v>
      </c>
      <c r="F351" s="41" t="n">
        <f aca="false">IF(E351&lt;=0,0,MIN(Übersicht!$C$7*(Übersicht!$C$8+Übersicht!$C$9)/12, E351+E351*Übersicht!$C$8/12))</f>
        <v>0</v>
      </c>
      <c r="G351" s="41" t="n">
        <f aca="false">IF(E351&lt;=0,0,E351*Übersicht!$C$8/12)</f>
        <v>0</v>
      </c>
      <c r="H351" s="41" t="n">
        <f aca="false">IF(F351&lt;=0,0,F351-G351)</f>
        <v>0</v>
      </c>
      <c r="I351" s="42" t="n">
        <f aca="false">IF(AND(MOD(B351,12)=0, C351&gt;=Übersicht!$F$10, E351-H351&gt;0),MIN(Übersicht!$F$9, E351-H351),0)</f>
        <v>0</v>
      </c>
      <c r="J351" s="41" t="n">
        <f aca="false">MAX(0, E351-H351-I351)</f>
        <v>0</v>
      </c>
      <c r="K351" s="41" t="n">
        <f aca="false">K350+G351</f>
        <v>130248.180830434</v>
      </c>
      <c r="L351" s="43" t="n">
        <f aca="false">L350+H351+I351</f>
        <v>300000</v>
      </c>
    </row>
    <row r="352" customFormat="false" ht="15" hidden="false" customHeight="false" outlineLevel="0" collapsed="false">
      <c r="B352" s="28" t="n">
        <v>349</v>
      </c>
      <c r="C352" s="29" t="n">
        <f aca="false">INT((B352-1)/12)+1</f>
        <v>30</v>
      </c>
      <c r="D352" s="30" t="n">
        <f aca="false">EDATE(Übersicht!$F$8,B352-1)</f>
        <v>56705</v>
      </c>
      <c r="E352" s="31" t="n">
        <f aca="false">J351</f>
        <v>0</v>
      </c>
      <c r="F352" s="31" t="n">
        <f aca="false">IF(E352&lt;=0,0,MIN(Übersicht!$C$7*(Übersicht!$C$8+Übersicht!$C$9)/12, E352+E352*Übersicht!$C$8/12))</f>
        <v>0</v>
      </c>
      <c r="G352" s="31" t="n">
        <f aca="false">IF(E352&lt;=0,0,E352*Übersicht!$C$8/12)</f>
        <v>0</v>
      </c>
      <c r="H352" s="31" t="n">
        <f aca="false">IF(F352&lt;=0,0,F352-G352)</f>
        <v>0</v>
      </c>
      <c r="I352" s="31" t="n">
        <f aca="false">IF(AND(MOD(B352,12)=0, C352&gt;=Übersicht!$F$10, E352-H352&gt;0),MIN(Übersicht!$F$9, E352-H352),0)</f>
        <v>0</v>
      </c>
      <c r="J352" s="31" t="n">
        <f aca="false">MAX(0, E352-H352-I352)</f>
        <v>0</v>
      </c>
      <c r="K352" s="31" t="n">
        <f aca="false">K351+G352</f>
        <v>130248.180830434</v>
      </c>
      <c r="L352" s="32" t="n">
        <f aca="false">L351+H352+I352</f>
        <v>300000</v>
      </c>
    </row>
    <row r="353" customFormat="false" ht="15" hidden="false" customHeight="false" outlineLevel="0" collapsed="false">
      <c r="B353" s="33" t="n">
        <v>350</v>
      </c>
      <c r="C353" s="34" t="n">
        <f aca="false">INT((B353-1)/12)+1</f>
        <v>30</v>
      </c>
      <c r="D353" s="35" t="n">
        <f aca="false">EDATE(Übersicht!$F$8,B353-1)</f>
        <v>56735</v>
      </c>
      <c r="E353" s="36" t="n">
        <f aca="false">J352</f>
        <v>0</v>
      </c>
      <c r="F353" s="36" t="n">
        <f aca="false">IF(E353&lt;=0,0,MIN(Übersicht!$C$7*(Übersicht!$C$8+Übersicht!$C$9)/12, E353+E353*Übersicht!$C$8/12))</f>
        <v>0</v>
      </c>
      <c r="G353" s="36" t="n">
        <f aca="false">IF(E353&lt;=0,0,E353*Übersicht!$C$8/12)</f>
        <v>0</v>
      </c>
      <c r="H353" s="36" t="n">
        <f aca="false">IF(F353&lt;=0,0,F353-G353)</f>
        <v>0</v>
      </c>
      <c r="I353" s="36" t="n">
        <f aca="false">IF(AND(MOD(B353,12)=0, C353&gt;=Übersicht!$F$10, E353-H353&gt;0),MIN(Übersicht!$F$9, E353-H353),0)</f>
        <v>0</v>
      </c>
      <c r="J353" s="36" t="n">
        <f aca="false">MAX(0, E353-H353-I353)</f>
        <v>0</v>
      </c>
      <c r="K353" s="36" t="n">
        <f aca="false">K352+G353</f>
        <v>130248.180830434</v>
      </c>
      <c r="L353" s="37" t="n">
        <f aca="false">L352+H353+I353</f>
        <v>300000</v>
      </c>
    </row>
    <row r="354" customFormat="false" ht="15" hidden="false" customHeight="false" outlineLevel="0" collapsed="false">
      <c r="B354" s="28" t="n">
        <v>351</v>
      </c>
      <c r="C354" s="29" t="n">
        <f aca="false">INT((B354-1)/12)+1</f>
        <v>30</v>
      </c>
      <c r="D354" s="30" t="n">
        <f aca="false">EDATE(Übersicht!$F$8,B354-1)</f>
        <v>56766</v>
      </c>
      <c r="E354" s="31" t="n">
        <f aca="false">J353</f>
        <v>0</v>
      </c>
      <c r="F354" s="31" t="n">
        <f aca="false">IF(E354&lt;=0,0,MIN(Übersicht!$C$7*(Übersicht!$C$8+Übersicht!$C$9)/12, E354+E354*Übersicht!$C$8/12))</f>
        <v>0</v>
      </c>
      <c r="G354" s="31" t="n">
        <f aca="false">IF(E354&lt;=0,0,E354*Übersicht!$C$8/12)</f>
        <v>0</v>
      </c>
      <c r="H354" s="31" t="n">
        <f aca="false">IF(F354&lt;=0,0,F354-G354)</f>
        <v>0</v>
      </c>
      <c r="I354" s="31" t="n">
        <f aca="false">IF(AND(MOD(B354,12)=0, C354&gt;=Übersicht!$F$10, E354-H354&gt;0),MIN(Übersicht!$F$9, E354-H354),0)</f>
        <v>0</v>
      </c>
      <c r="J354" s="31" t="n">
        <f aca="false">MAX(0, E354-H354-I354)</f>
        <v>0</v>
      </c>
      <c r="K354" s="31" t="n">
        <f aca="false">K353+G354</f>
        <v>130248.180830434</v>
      </c>
      <c r="L354" s="32" t="n">
        <f aca="false">L353+H354+I354</f>
        <v>300000</v>
      </c>
    </row>
    <row r="355" customFormat="false" ht="15" hidden="false" customHeight="false" outlineLevel="0" collapsed="false">
      <c r="B355" s="33" t="n">
        <v>352</v>
      </c>
      <c r="C355" s="34" t="n">
        <f aca="false">INT((B355-1)/12)+1</f>
        <v>30</v>
      </c>
      <c r="D355" s="35" t="n">
        <f aca="false">EDATE(Übersicht!$F$8,B355-1)</f>
        <v>56796</v>
      </c>
      <c r="E355" s="36" t="n">
        <f aca="false">J354</f>
        <v>0</v>
      </c>
      <c r="F355" s="36" t="n">
        <f aca="false">IF(E355&lt;=0,0,MIN(Übersicht!$C$7*(Übersicht!$C$8+Übersicht!$C$9)/12, E355+E355*Übersicht!$C$8/12))</f>
        <v>0</v>
      </c>
      <c r="G355" s="36" t="n">
        <f aca="false">IF(E355&lt;=0,0,E355*Übersicht!$C$8/12)</f>
        <v>0</v>
      </c>
      <c r="H355" s="36" t="n">
        <f aca="false">IF(F355&lt;=0,0,F355-G355)</f>
        <v>0</v>
      </c>
      <c r="I355" s="36" t="n">
        <f aca="false">IF(AND(MOD(B355,12)=0, C355&gt;=Übersicht!$F$10, E355-H355&gt;0),MIN(Übersicht!$F$9, E355-H355),0)</f>
        <v>0</v>
      </c>
      <c r="J355" s="36" t="n">
        <f aca="false">MAX(0, E355-H355-I355)</f>
        <v>0</v>
      </c>
      <c r="K355" s="36" t="n">
        <f aca="false">K354+G355</f>
        <v>130248.180830434</v>
      </c>
      <c r="L355" s="37" t="n">
        <f aca="false">L354+H355+I355</f>
        <v>300000</v>
      </c>
    </row>
    <row r="356" customFormat="false" ht="15" hidden="false" customHeight="false" outlineLevel="0" collapsed="false">
      <c r="B356" s="28" t="n">
        <v>353</v>
      </c>
      <c r="C356" s="29" t="n">
        <f aca="false">INT((B356-1)/12)+1</f>
        <v>30</v>
      </c>
      <c r="D356" s="30" t="n">
        <f aca="false">EDATE(Übersicht!$F$8,B356-1)</f>
        <v>56827</v>
      </c>
      <c r="E356" s="31" t="n">
        <f aca="false">J355</f>
        <v>0</v>
      </c>
      <c r="F356" s="31" t="n">
        <f aca="false">IF(E356&lt;=0,0,MIN(Übersicht!$C$7*(Übersicht!$C$8+Übersicht!$C$9)/12, E356+E356*Übersicht!$C$8/12))</f>
        <v>0</v>
      </c>
      <c r="G356" s="31" t="n">
        <f aca="false">IF(E356&lt;=0,0,E356*Übersicht!$C$8/12)</f>
        <v>0</v>
      </c>
      <c r="H356" s="31" t="n">
        <f aca="false">IF(F356&lt;=0,0,F356-G356)</f>
        <v>0</v>
      </c>
      <c r="I356" s="31" t="n">
        <f aca="false">IF(AND(MOD(B356,12)=0, C356&gt;=Übersicht!$F$10, E356-H356&gt;0),MIN(Übersicht!$F$9, E356-H356),0)</f>
        <v>0</v>
      </c>
      <c r="J356" s="31" t="n">
        <f aca="false">MAX(0, E356-H356-I356)</f>
        <v>0</v>
      </c>
      <c r="K356" s="31" t="n">
        <f aca="false">K355+G356</f>
        <v>130248.180830434</v>
      </c>
      <c r="L356" s="32" t="n">
        <f aca="false">L355+H356+I356</f>
        <v>300000</v>
      </c>
    </row>
    <row r="357" customFormat="false" ht="15" hidden="false" customHeight="false" outlineLevel="0" collapsed="false">
      <c r="B357" s="33" t="n">
        <v>354</v>
      </c>
      <c r="C357" s="34" t="n">
        <f aca="false">INT((B357-1)/12)+1</f>
        <v>30</v>
      </c>
      <c r="D357" s="35" t="n">
        <f aca="false">EDATE(Übersicht!$F$8,B357-1)</f>
        <v>56858</v>
      </c>
      <c r="E357" s="36" t="n">
        <f aca="false">J356</f>
        <v>0</v>
      </c>
      <c r="F357" s="36" t="n">
        <f aca="false">IF(E357&lt;=0,0,MIN(Übersicht!$C$7*(Übersicht!$C$8+Übersicht!$C$9)/12, E357+E357*Übersicht!$C$8/12))</f>
        <v>0</v>
      </c>
      <c r="G357" s="36" t="n">
        <f aca="false">IF(E357&lt;=0,0,E357*Übersicht!$C$8/12)</f>
        <v>0</v>
      </c>
      <c r="H357" s="36" t="n">
        <f aca="false">IF(F357&lt;=0,0,F357-G357)</f>
        <v>0</v>
      </c>
      <c r="I357" s="36" t="n">
        <f aca="false">IF(AND(MOD(B357,12)=0, C357&gt;=Übersicht!$F$10, E357-H357&gt;0),MIN(Übersicht!$F$9, E357-H357),0)</f>
        <v>0</v>
      </c>
      <c r="J357" s="36" t="n">
        <f aca="false">MAX(0, E357-H357-I357)</f>
        <v>0</v>
      </c>
      <c r="K357" s="36" t="n">
        <f aca="false">K356+G357</f>
        <v>130248.180830434</v>
      </c>
      <c r="L357" s="37" t="n">
        <f aca="false">L356+H357+I357</f>
        <v>300000</v>
      </c>
    </row>
    <row r="358" customFormat="false" ht="15" hidden="false" customHeight="false" outlineLevel="0" collapsed="false">
      <c r="B358" s="28" t="n">
        <v>355</v>
      </c>
      <c r="C358" s="29" t="n">
        <f aca="false">INT((B358-1)/12)+1</f>
        <v>30</v>
      </c>
      <c r="D358" s="30" t="n">
        <f aca="false">EDATE(Übersicht!$F$8,B358-1)</f>
        <v>56888</v>
      </c>
      <c r="E358" s="31" t="n">
        <f aca="false">J357</f>
        <v>0</v>
      </c>
      <c r="F358" s="31" t="n">
        <f aca="false">IF(E358&lt;=0,0,MIN(Übersicht!$C$7*(Übersicht!$C$8+Übersicht!$C$9)/12, E358+E358*Übersicht!$C$8/12))</f>
        <v>0</v>
      </c>
      <c r="G358" s="31" t="n">
        <f aca="false">IF(E358&lt;=0,0,E358*Übersicht!$C$8/12)</f>
        <v>0</v>
      </c>
      <c r="H358" s="31" t="n">
        <f aca="false">IF(F358&lt;=0,0,F358-G358)</f>
        <v>0</v>
      </c>
      <c r="I358" s="31" t="n">
        <f aca="false">IF(AND(MOD(B358,12)=0, C358&gt;=Übersicht!$F$10, E358-H358&gt;0),MIN(Übersicht!$F$9, E358-H358),0)</f>
        <v>0</v>
      </c>
      <c r="J358" s="31" t="n">
        <f aca="false">MAX(0, E358-H358-I358)</f>
        <v>0</v>
      </c>
      <c r="K358" s="31" t="n">
        <f aca="false">K357+G358</f>
        <v>130248.180830434</v>
      </c>
      <c r="L358" s="32" t="n">
        <f aca="false">L357+H358+I358</f>
        <v>300000</v>
      </c>
    </row>
    <row r="359" customFormat="false" ht="15" hidden="false" customHeight="false" outlineLevel="0" collapsed="false">
      <c r="B359" s="33" t="n">
        <v>356</v>
      </c>
      <c r="C359" s="34" t="n">
        <f aca="false">INT((B359-1)/12)+1</f>
        <v>30</v>
      </c>
      <c r="D359" s="35" t="n">
        <f aca="false">EDATE(Übersicht!$F$8,B359-1)</f>
        <v>56919</v>
      </c>
      <c r="E359" s="36" t="n">
        <f aca="false">J358</f>
        <v>0</v>
      </c>
      <c r="F359" s="36" t="n">
        <f aca="false">IF(E359&lt;=0,0,MIN(Übersicht!$C$7*(Übersicht!$C$8+Übersicht!$C$9)/12, E359+E359*Übersicht!$C$8/12))</f>
        <v>0</v>
      </c>
      <c r="G359" s="36" t="n">
        <f aca="false">IF(E359&lt;=0,0,E359*Übersicht!$C$8/12)</f>
        <v>0</v>
      </c>
      <c r="H359" s="36" t="n">
        <f aca="false">IF(F359&lt;=0,0,F359-G359)</f>
        <v>0</v>
      </c>
      <c r="I359" s="36" t="n">
        <f aca="false">IF(AND(MOD(B359,12)=0, C359&gt;=Übersicht!$F$10, E359-H359&gt;0),MIN(Übersicht!$F$9, E359-H359),0)</f>
        <v>0</v>
      </c>
      <c r="J359" s="36" t="n">
        <f aca="false">MAX(0, E359-H359-I359)</f>
        <v>0</v>
      </c>
      <c r="K359" s="36" t="n">
        <f aca="false">K358+G359</f>
        <v>130248.180830434</v>
      </c>
      <c r="L359" s="37" t="n">
        <f aca="false">L358+H359+I359</f>
        <v>300000</v>
      </c>
    </row>
    <row r="360" customFormat="false" ht="15" hidden="false" customHeight="false" outlineLevel="0" collapsed="false">
      <c r="B360" s="28" t="n">
        <v>357</v>
      </c>
      <c r="C360" s="29" t="n">
        <f aca="false">INT((B360-1)/12)+1</f>
        <v>30</v>
      </c>
      <c r="D360" s="30" t="n">
        <f aca="false">EDATE(Übersicht!$F$8,B360-1)</f>
        <v>56949</v>
      </c>
      <c r="E360" s="31" t="n">
        <f aca="false">J359</f>
        <v>0</v>
      </c>
      <c r="F360" s="31" t="n">
        <f aca="false">IF(E360&lt;=0,0,MIN(Übersicht!$C$7*(Übersicht!$C$8+Übersicht!$C$9)/12, E360+E360*Übersicht!$C$8/12))</f>
        <v>0</v>
      </c>
      <c r="G360" s="31" t="n">
        <f aca="false">IF(E360&lt;=0,0,E360*Übersicht!$C$8/12)</f>
        <v>0</v>
      </c>
      <c r="H360" s="31" t="n">
        <f aca="false">IF(F360&lt;=0,0,F360-G360)</f>
        <v>0</v>
      </c>
      <c r="I360" s="31" t="n">
        <f aca="false">IF(AND(MOD(B360,12)=0, C360&gt;=Übersicht!$F$10, E360-H360&gt;0),MIN(Übersicht!$F$9, E360-H360),0)</f>
        <v>0</v>
      </c>
      <c r="J360" s="31" t="n">
        <f aca="false">MAX(0, E360-H360-I360)</f>
        <v>0</v>
      </c>
      <c r="K360" s="31" t="n">
        <f aca="false">K359+G360</f>
        <v>130248.180830434</v>
      </c>
      <c r="L360" s="32" t="n">
        <f aca="false">L359+H360+I360</f>
        <v>300000</v>
      </c>
    </row>
    <row r="361" customFormat="false" ht="15" hidden="false" customHeight="false" outlineLevel="0" collapsed="false">
      <c r="B361" s="33" t="n">
        <v>358</v>
      </c>
      <c r="C361" s="34" t="n">
        <f aca="false">INT((B361-1)/12)+1</f>
        <v>30</v>
      </c>
      <c r="D361" s="35" t="n">
        <f aca="false">EDATE(Übersicht!$F$8,B361-1)</f>
        <v>56980</v>
      </c>
      <c r="E361" s="36" t="n">
        <f aca="false">J360</f>
        <v>0</v>
      </c>
      <c r="F361" s="36" t="n">
        <f aca="false">IF(E361&lt;=0,0,MIN(Übersicht!$C$7*(Übersicht!$C$8+Übersicht!$C$9)/12, E361+E361*Übersicht!$C$8/12))</f>
        <v>0</v>
      </c>
      <c r="G361" s="36" t="n">
        <f aca="false">IF(E361&lt;=0,0,E361*Übersicht!$C$8/12)</f>
        <v>0</v>
      </c>
      <c r="H361" s="36" t="n">
        <f aca="false">IF(F361&lt;=0,0,F361-G361)</f>
        <v>0</v>
      </c>
      <c r="I361" s="36" t="n">
        <f aca="false">IF(AND(MOD(B361,12)=0, C361&gt;=Übersicht!$F$10, E361-H361&gt;0),MIN(Übersicht!$F$9, E361-H361),0)</f>
        <v>0</v>
      </c>
      <c r="J361" s="36" t="n">
        <f aca="false">MAX(0, E361-H361-I361)</f>
        <v>0</v>
      </c>
      <c r="K361" s="36" t="n">
        <f aca="false">K360+G361</f>
        <v>130248.180830434</v>
      </c>
      <c r="L361" s="37" t="n">
        <f aca="false">L360+H361+I361</f>
        <v>300000</v>
      </c>
    </row>
    <row r="362" customFormat="false" ht="15" hidden="false" customHeight="false" outlineLevel="0" collapsed="false">
      <c r="B362" s="28" t="n">
        <v>359</v>
      </c>
      <c r="C362" s="29" t="n">
        <f aca="false">INT((B362-1)/12)+1</f>
        <v>30</v>
      </c>
      <c r="D362" s="30" t="n">
        <f aca="false">EDATE(Übersicht!$F$8,B362-1)</f>
        <v>57011</v>
      </c>
      <c r="E362" s="31" t="n">
        <f aca="false">J361</f>
        <v>0</v>
      </c>
      <c r="F362" s="31" t="n">
        <f aca="false">IF(E362&lt;=0,0,MIN(Übersicht!$C$7*(Übersicht!$C$8+Übersicht!$C$9)/12, E362+E362*Übersicht!$C$8/12))</f>
        <v>0</v>
      </c>
      <c r="G362" s="31" t="n">
        <f aca="false">IF(E362&lt;=0,0,E362*Übersicht!$C$8/12)</f>
        <v>0</v>
      </c>
      <c r="H362" s="31" t="n">
        <f aca="false">IF(F362&lt;=0,0,F362-G362)</f>
        <v>0</v>
      </c>
      <c r="I362" s="31" t="n">
        <f aca="false">IF(AND(MOD(B362,12)=0, C362&gt;=Übersicht!$F$10, E362-H362&gt;0),MIN(Übersicht!$F$9, E362-H362),0)</f>
        <v>0</v>
      </c>
      <c r="J362" s="31" t="n">
        <f aca="false">MAX(0, E362-H362-I362)</f>
        <v>0</v>
      </c>
      <c r="K362" s="31" t="n">
        <f aca="false">K361+G362</f>
        <v>130248.180830434</v>
      </c>
      <c r="L362" s="32" t="n">
        <f aca="false">L361+H362+I362</f>
        <v>300000</v>
      </c>
    </row>
    <row r="363" customFormat="false" ht="15" hidden="false" customHeight="false" outlineLevel="0" collapsed="false">
      <c r="B363" s="38" t="n">
        <v>360</v>
      </c>
      <c r="C363" s="39" t="n">
        <f aca="false">INT((B363-1)/12)+1</f>
        <v>30</v>
      </c>
      <c r="D363" s="40" t="n">
        <f aca="false">EDATE(Übersicht!$F$8,B363-1)</f>
        <v>57040</v>
      </c>
      <c r="E363" s="41" t="n">
        <f aca="false">J362</f>
        <v>0</v>
      </c>
      <c r="F363" s="41" t="n">
        <f aca="false">IF(E363&lt;=0,0,MIN(Übersicht!$C$7*(Übersicht!$C$8+Übersicht!$C$9)/12, E363+E363*Übersicht!$C$8/12))</f>
        <v>0</v>
      </c>
      <c r="G363" s="41" t="n">
        <f aca="false">IF(E363&lt;=0,0,E363*Übersicht!$C$8/12)</f>
        <v>0</v>
      </c>
      <c r="H363" s="41" t="n">
        <f aca="false">IF(F363&lt;=0,0,F363-G363)</f>
        <v>0</v>
      </c>
      <c r="I363" s="42" t="n">
        <f aca="false">IF(AND(MOD(B363,12)=0, C363&gt;=Übersicht!$F$10, E363-H363&gt;0),MIN(Übersicht!$F$9, E363-H363),0)</f>
        <v>0</v>
      </c>
      <c r="J363" s="41" t="n">
        <f aca="false">MAX(0, E363-H363-I363)</f>
        <v>0</v>
      </c>
      <c r="K363" s="41" t="n">
        <f aca="false">K362+G363</f>
        <v>130248.180830434</v>
      </c>
      <c r="L363" s="43" t="n">
        <f aca="false">L362+H363+I363</f>
        <v>300000</v>
      </c>
    </row>
    <row r="365" customFormat="false" ht="7.5" hidden="false" customHeight="true" outlineLevel="0" collapsed="false"/>
    <row r="366" customFormat="false" ht="24" hidden="false" customHeight="true" outlineLevel="0" collapsed="false">
      <c r="B366" s="44" t="s">
        <v>45</v>
      </c>
      <c r="C366" s="44"/>
      <c r="D366" s="44"/>
      <c r="E366" s="44"/>
      <c r="F366" s="45" t="n">
        <f aca="false">SUM(F4:F363)</f>
        <v>376248.180830434</v>
      </c>
      <c r="G366" s="45" t="n">
        <f aca="false">SUM(G4:G363)</f>
        <v>130248.180830434</v>
      </c>
      <c r="H366" s="45" t="n">
        <f aca="false">SUM(H4:H363)</f>
        <v>246000</v>
      </c>
      <c r="I366" s="45" t="n">
        <f aca="false">SUM(I4:I363)</f>
        <v>54000</v>
      </c>
      <c r="J366" s="46"/>
      <c r="K366" s="45" t="n">
        <f aca="false">MAX(K4:K363)</f>
        <v>130248.180830434</v>
      </c>
      <c r="L366" s="45" t="n">
        <f aca="false">MAX(L4:L363)</f>
        <v>300000</v>
      </c>
    </row>
  </sheetData>
  <mergeCells count="2">
    <mergeCell ref="B2:K2"/>
    <mergeCell ref="B366:E366"/>
  </mergeCells>
  <printOptions headings="false" gridLines="false" gridLinesSet="true" horizontalCentered="true" verticalCentered="false"/>
  <pageMargins left="0.75" right="0.75" top="1" bottom="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2026-07-21T07:03:40Z</dcterms:created>
  <dc:creator>openpyxl</dc:creator>
  <dc:description/>
  <dc:language>en-US</dc:language>
  <cp:lastModifiedBy/>
  <dcterms:modified xsi:type="dcterms:W3CDTF">2026-07-21T07:03:43Z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