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legungsplan" sheetId="1" state="visible" r:id="rId3"/>
    <sheet name="Buchungen" sheetId="2" state="visible" r:id="rId4"/>
    <sheet name="Stammdaten" sheetId="3" state="visible" r:id="rId5"/>
  </sheets>
  <definedNames>
    <definedName function="false" hidden="false" localSheetId="0" name="_xlnm.Print_Area" vbProcedure="false">Belegungsplan!$A$1:$AK$40</definedName>
    <definedName function="false" hidden="false" localSheetId="0" name="_xlnm.Print_Titles" vbProcedure="false">Belegungsplan!$8:$9</definedName>
    <definedName function="false" hidden="false" localSheetId="1" name="_xlnm.Print_Titles" vbProcedure="false">Buchungen!$7:$7</definedName>
    <definedName function="false" hidden="true" localSheetId="1" name="_xlnm._FilterDatabase" vbProcedure="false">Buchungen!$B$7:$P$47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<sst xmlns="http://schemas.openxmlformats.org/spreadsheetml/2006/main" count="277" uniqueCount="203">
  <si>
    <t xml:space="preserve">VORLAGE · FREI ANPASSBAR</t>
  </si>
  <si>
    <t xml:space="preserve">Monatsübersicht · Einheiten × Tage · Räume, Arbeitsplätze, Fahrzeuge, Unterkünfte</t>
  </si>
  <si>
    <t xml:space="preserve">Belegung wird automatisch aus dem Blatt „Buchungen“ berechnet</t>
  </si>
  <si>
    <t xml:space="preserve">Hilfswerte (nicht ändern)</t>
  </si>
  <si>
    <t xml:space="preserve">Monatsnummer</t>
  </si>
  <si>
    <t xml:space="preserve">MONAT</t>
  </si>
  <si>
    <t xml:space="preserve">JAHR</t>
  </si>
  <si>
    <t xml:space="preserve">TAGE</t>
  </si>
  <si>
    <t xml:space="preserve">AUSLASTUNG GESAMT</t>
  </si>
  <si>
    <t xml:space="preserve">BELEGTE NÄCHTE</t>
  </si>
  <si>
    <t xml:space="preserve">FREIE NÄCHTE</t>
  </si>
  <si>
    <t xml:space="preserve">BUCHUNGEN IM MONAT</t>
  </si>
  <si>
    <t xml:space="preserve">UMSATZ (ANREISEN)</t>
  </si>
  <si>
    <t xml:space="preserve">Monatsanfang</t>
  </si>
  <si>
    <t xml:space="preserve">Juli</t>
  </si>
  <si>
    <t xml:space="preserve">Tage im Monat</t>
  </si>
  <si>
    <t xml:space="preserve">Anzahl Einheiten</t>
  </si>
  <si>
    <t xml:space="preserve">EINHEIT</t>
  </si>
  <si>
    <t xml:space="preserve">KATEGORIE</t>
  </si>
  <si>
    <t xml:space="preserve">KAP.</t>
  </si>
  <si>
    <t xml:space="preserve">BELEGTE
NÄCHTE</t>
  </si>
  <si>
    <t xml:space="preserve">AUS-
LASTUNG</t>
  </si>
  <si>
    <t xml:space="preserve">Belegte Einheiten pro Tag</t>
  </si>
  <si>
    <t xml:space="preserve">Tagesauslastung</t>
  </si>
  <si>
    <t xml:space="preserve">LEGENDE &amp; STATUS</t>
  </si>
  <si>
    <t xml:space="preserve">B</t>
  </si>
  <si>
    <t xml:space="preserve">Belegt</t>
  </si>
  <si>
    <t xml:space="preserve">Fest gebucht und bestätigt – zählt als Belegung</t>
  </si>
  <si>
    <t xml:space="preserve">R</t>
  </si>
  <si>
    <t xml:space="preserve">Reserviert</t>
  </si>
  <si>
    <t xml:space="preserve">Vorgemerkt, noch nicht final bestätigt – zählt als Belegung</t>
  </si>
  <si>
    <t xml:space="preserve">O</t>
  </si>
  <si>
    <t xml:space="preserve">Option</t>
  </si>
  <si>
    <t xml:space="preserve">Unverbindliche Anfrage – zählt nicht als Belegung</t>
  </si>
  <si>
    <t xml:space="preserve">G</t>
  </si>
  <si>
    <t xml:space="preserve">Gesperrt</t>
  </si>
  <si>
    <t xml:space="preserve">Wartung, Reinigung, Sperrzeit – nicht buchbar</t>
  </si>
  <si>
    <t xml:space="preserve">Frei</t>
  </si>
  <si>
    <t xml:space="preserve">Keine Buchung hinterlegt – Einheit ist verfügbar</t>
  </si>
  <si>
    <t xml:space="preserve">SO ARBEITEN SIE MIT DER VORLAGE</t>
  </si>
  <si>
    <t xml:space="preserve">1.  Einheiten, Kategorien und Kapazitäten im Blatt „Stammdaten“ eintragen – der Plan übernimmt sie automatisch.</t>
  </si>
  <si>
    <t xml:space="preserve">2.  Jede Buchung, Reservierung oder Sperrzeit im Blatt „Buchungen“ erfassen (Anreise = erster Tag, Abreise = Abreisetag, wird nicht mitgezählt).</t>
  </si>
  <si>
    <t xml:space="preserve">3.  Hier oben nur Monat und Jahr wählen (gelb hinterlegte Felder) – Tage, Wochentage, Farben und Kennzahlen aktualisieren sich von selbst.</t>
  </si>
  <si>
    <t xml:space="preserve">4.  Kennzahlen, Auslastung je Einheit und Tagesauslastung sind Formeln: bitte nicht überschreiben.</t>
  </si>
  <si>
    <t xml:space="preserve">ZENTRALE DATENERFASSUNG</t>
  </si>
  <si>
    <t xml:space="preserve">Erfassung aller Buchungen, Reservierungen, Optionen und Sperrzeiten</t>
  </si>
  <si>
    <t xml:space="preserve">Diese Liste speist den Belegungsplan – hier tragen Sie alles ein</t>
  </si>
  <si>
    <t xml:space="preserve">BUCHUNGEN GESAMT</t>
  </si>
  <si>
    <t xml:space="preserve">NÄCHTE GESAMT</t>
  </si>
  <si>
    <t xml:space="preserve">Ø AUFENTHALT</t>
  </si>
  <si>
    <t xml:space="preserve">UMSATZ GESAMT</t>
  </si>
  <si>
    <t xml:space="preserve">OFFENER BETRAG</t>
  </si>
  <si>
    <t xml:space="preserve">BUCHUNGS-NR.</t>
  </si>
  <si>
    <t xml:space="preserve">GAST / KUNDE / ZWECK</t>
  </si>
  <si>
    <t xml:space="preserve">ANREISE</t>
  </si>
  <si>
    <t xml:space="preserve">ABREISE</t>
  </si>
  <si>
    <t xml:space="preserve">NÄCHTE</t>
  </si>
  <si>
    <t xml:space="preserve">STATUS</t>
  </si>
  <si>
    <t xml:space="preserve">KZL.</t>
  </si>
  <si>
    <t xml:space="preserve">PERS.</t>
  </si>
  <si>
    <t xml:space="preserve">PREIS / NACHT</t>
  </si>
  <si>
    <t xml:space="preserve">GESAMT</t>
  </si>
  <si>
    <t xml:space="preserve">ANZAHLUNG</t>
  </si>
  <si>
    <t xml:space="preserve">OFFEN</t>
  </si>
  <si>
    <t xml:space="preserve">PRÜFUNG</t>
  </si>
  <si>
    <t xml:space="preserve">BEMERKUNG</t>
  </si>
  <si>
    <t xml:space="preserve">B-2026-001</t>
  </si>
  <si>
    <t xml:space="preserve">Einheit 01</t>
  </si>
  <si>
    <t xml:space="preserve">Muster GmbH</t>
  </si>
  <si>
    <t xml:space="preserve">Rahmenvertrag, monatliche Abrechnung</t>
  </si>
  <si>
    <t xml:space="preserve">B-2026-002</t>
  </si>
  <si>
    <t xml:space="preserve">Team Nord</t>
  </si>
  <si>
    <t xml:space="preserve">Interne Nutzung, keine Berechnung</t>
  </si>
  <si>
    <t xml:space="preserve">B-2026-003</t>
  </si>
  <si>
    <t xml:space="preserve">Beispiel AG</t>
  </si>
  <si>
    <t xml:space="preserve">Bestätigung bis 10.07. abwarten</t>
  </si>
  <si>
    <t xml:space="preserve">B-2026-004</t>
  </si>
  <si>
    <t xml:space="preserve">Einheit 02</t>
  </si>
  <si>
    <t xml:space="preserve">Schulung Einarbeitung</t>
  </si>
  <si>
    <t xml:space="preserve">Bestuhlung U-Form</t>
  </si>
  <si>
    <t xml:space="preserve">B-2026-005</t>
  </si>
  <si>
    <t xml:space="preserve">Workshop Vertrieb</t>
  </si>
  <si>
    <t xml:space="preserve">Technik: Beamer, Flipchart</t>
  </si>
  <si>
    <t xml:space="preserve">B-2026-006</t>
  </si>
  <si>
    <t xml:space="preserve">Anfrage Kunde Süd</t>
  </si>
  <si>
    <t xml:space="preserve">Option läuft ab am 15.07.</t>
  </si>
  <si>
    <t xml:space="preserve">B-2026-007</t>
  </si>
  <si>
    <t xml:space="preserve">Einheit 03</t>
  </si>
  <si>
    <t xml:space="preserve">Projektteam Alpha</t>
  </si>
  <si>
    <t xml:space="preserve">Verlängerung möglich</t>
  </si>
  <si>
    <t xml:space="preserve">B-2026-008</t>
  </si>
  <si>
    <t xml:space="preserve">Wartung / Grundreinigung</t>
  </si>
  <si>
    <t xml:space="preserve">Externer Dienstleister</t>
  </si>
  <si>
    <t xml:space="preserve">B-2026-009</t>
  </si>
  <si>
    <t xml:space="preserve">Folgebuchung August</t>
  </si>
  <si>
    <t xml:space="preserve">Gleiche Konditionen wie Juli</t>
  </si>
  <si>
    <t xml:space="preserve">B-2026-010</t>
  </si>
  <si>
    <t xml:space="preserve">Einheit 04</t>
  </si>
  <si>
    <t xml:space="preserve">T. Waldner</t>
  </si>
  <si>
    <t xml:space="preserve">Späte Anreise ab 20:00 Uhr</t>
  </si>
  <si>
    <t xml:space="preserve">B-2026-011</t>
  </si>
  <si>
    <t xml:space="preserve">Nachfolgebuchung Web</t>
  </si>
  <si>
    <t xml:space="preserve">Onlinebuchung, bereits angezahlt</t>
  </si>
  <si>
    <t xml:space="preserve">B-2026-012</t>
  </si>
  <si>
    <t xml:space="preserve">Einheit 05</t>
  </si>
  <si>
    <t xml:space="preserve">Muster &amp; Partner GbR</t>
  </si>
  <si>
    <t xml:space="preserve">Angebot versendet</t>
  </si>
  <si>
    <t xml:space="preserve">B-2026-013</t>
  </si>
  <si>
    <t xml:space="preserve">Juni-Restbelegung</t>
  </si>
  <si>
    <t xml:space="preserve">Abgeschlossen</t>
  </si>
  <si>
    <t xml:space="preserve">B-2026-014</t>
  </si>
  <si>
    <t xml:space="preserve">Einheit 06</t>
  </si>
  <si>
    <t xml:space="preserve">Externe Veranstaltung</t>
  </si>
  <si>
    <t xml:space="preserve">Auf- und Abbau eingerechnet</t>
  </si>
  <si>
    <t xml:space="preserve">B-2026-015</t>
  </si>
  <si>
    <t xml:space="preserve">Vorbereitung Sommerfest</t>
  </si>
  <si>
    <t xml:space="preserve">Interne Reservierung</t>
  </si>
  <si>
    <t xml:space="preserve">B-2026-016</t>
  </si>
  <si>
    <t xml:space="preserve">Einheit 07</t>
  </si>
  <si>
    <t xml:space="preserve">Einsatz Region Nord</t>
  </si>
  <si>
    <t xml:space="preserve">Rückgabe mit vollem Tank</t>
  </si>
  <si>
    <t xml:space="preserve">B-2026-017</t>
  </si>
  <si>
    <t xml:space="preserve">Einheit 08</t>
  </si>
  <si>
    <t xml:space="preserve">Dauernutzung Monat</t>
  </si>
  <si>
    <t xml:space="preserve">Monatspauschale, im Voraus bezahlt</t>
  </si>
  <si>
    <t xml:space="preserve">B-2026-018</t>
  </si>
  <si>
    <t xml:space="preserve">Einheit 09</t>
  </si>
  <si>
    <t xml:space="preserve">Familie Brandt</t>
  </si>
  <si>
    <t xml:space="preserve">Endreinigung inklusive</t>
  </si>
  <si>
    <t xml:space="preserve">B-2026-019</t>
  </si>
  <si>
    <t xml:space="preserve">L. Hoffmann</t>
  </si>
  <si>
    <t xml:space="preserve">Anzahlung eingegangen</t>
  </si>
  <si>
    <t xml:space="preserve">B-2026-020</t>
  </si>
  <si>
    <t xml:space="preserve">Einheit 10</t>
  </si>
  <si>
    <t xml:space="preserve">Gruppenbuchung Sommer</t>
  </si>
  <si>
    <t xml:space="preserve">Zusatzbett bestellt</t>
  </si>
  <si>
    <t xml:space="preserve">B-2026-021</t>
  </si>
  <si>
    <t xml:space="preserve">Anfrage über Website</t>
  </si>
  <si>
    <t xml:space="preserve">Rückmeldung offen</t>
  </si>
  <si>
    <t xml:space="preserve">B-2026-022</t>
  </si>
  <si>
    <t xml:space="preserve">Einheit 11</t>
  </si>
  <si>
    <t xml:space="preserve">Besprechung Leitung</t>
  </si>
  <si>
    <t xml:space="preserve">Nur vormittags belegt</t>
  </si>
  <si>
    <t xml:space="preserve">B-2026-023</t>
  </si>
  <si>
    <t xml:space="preserve">Zertifizierung extern</t>
  </si>
  <si>
    <t xml:space="preserve">Prüfer reist selbst an</t>
  </si>
  <si>
    <t xml:space="preserve">B-2026-024</t>
  </si>
  <si>
    <t xml:space="preserve">Einheit 12</t>
  </si>
  <si>
    <t xml:space="preserve">Ausleihe Technik</t>
  </si>
  <si>
    <t xml:space="preserve">Seriennummer bei Rückgabe prüfen</t>
  </si>
  <si>
    <t xml:space="preserve">SUMME / DURCHSCHNITT</t>
  </si>
  <si>
    <t xml:space="preserve">HINWEISE ZUR ERFASSUNG</t>
  </si>
  <si>
    <t xml:space="preserve">•   Weiße Felder mit Rahmen sind Eingabefelder: Buchungs-Nr., Einheit, Gast/Kunde, Anreise, Abreise, Status, Personen, Preis/Nacht, Anzahlung und Bemerkung.</t>
  </si>
  <si>
    <t xml:space="preserve">•   Nächte, Kürzel, Gesamt, Offen und Prüfung sind Formeln und berechnen sich automatisch – bitte nicht überschreiben.</t>
  </si>
  <si>
    <t xml:space="preserve">•   Der Abreisetag zählt nicht als belegte Nacht (Standard bei Zimmern, Wohnungen und Ressourcen). Eine Buchung vom 06.07. bis 10.07. ergibt 4 Nächte.</t>
  </si>
  <si>
    <t xml:space="preserve">•   Die Spalte „Prüfung“ meldet „Überschneidung“, sobald zwei Einträge für dieselbe Einheit denselben Zeitraum belegen – so entstehen keine Doppelbuchungen.</t>
  </si>
  <si>
    <t xml:space="preserve">•   Sperrzeiten (Wartung, Reinigung, Renovierung) einfach mit dem Status „Gesperrt“ und Preis 0 erfassen.</t>
  </si>
  <si>
    <t xml:space="preserve">•   Für mehr Zeilen die letzte Zeile kopieren und nach unten einfügen; anschließend die Bereiche $8:$47 in den Formeln erweitern.</t>
  </si>
  <si>
    <t xml:space="preserve">GRUNDLAGE DER GESAMTEN DATEI</t>
  </si>
  <si>
    <t xml:space="preserve">Einheiten, Kategorien, Status und Auswahllisten der Vorlage</t>
  </si>
  <si>
    <t xml:space="preserve">Änderungen hier wirken sich sofort auf Plan und Buchungen aus</t>
  </si>
  <si>
    <t xml:space="preserve">NR.</t>
  </si>
  <si>
    <t xml:space="preserve">BEZEICHNUNG</t>
  </si>
  <si>
    <t xml:space="preserve">KAPAZITÄT</t>
  </si>
  <si>
    <t xml:space="preserve">STANDARDPREIS</t>
  </si>
  <si>
    <t xml:space="preserve">KÜRZEL</t>
  </si>
  <si>
    <t xml:space="preserve">ZÄHLT ALS BELEGUNG</t>
  </si>
  <si>
    <t xml:space="preserve">BEDEUTUNG</t>
  </si>
  <si>
    <t xml:space="preserve">Raum</t>
  </si>
  <si>
    <t xml:space="preserve">Ja</t>
  </si>
  <si>
    <t xml:space="preserve">Fest gebucht und bestätigt</t>
  </si>
  <si>
    <t xml:space="preserve">Vorgemerkt, Bestätigung steht noch aus</t>
  </si>
  <si>
    <t xml:space="preserve">Nein</t>
  </si>
  <si>
    <t xml:space="preserve">Unverbindliche Anfrage mit Ablaufdatum</t>
  </si>
  <si>
    <t xml:space="preserve">Arbeitsplatz</t>
  </si>
  <si>
    <t xml:space="preserve">Wartung, Reinigung, Renovierung, Sperrzeit</t>
  </si>
  <si>
    <t xml:space="preserve">Veranstaltungsfläche</t>
  </si>
  <si>
    <t xml:space="preserve">Als Belegung gezählt werden die Kürzel B und R.</t>
  </si>
  <si>
    <t xml:space="preserve">Fahrzeug</t>
  </si>
  <si>
    <t xml:space="preserve">MONATE</t>
  </si>
  <si>
    <t xml:space="preserve">JAHRE</t>
  </si>
  <si>
    <t xml:space="preserve">KATEGORIEN</t>
  </si>
  <si>
    <t xml:space="preserve">Stellplatz</t>
  </si>
  <si>
    <t xml:space="preserve">Januar</t>
  </si>
  <si>
    <t xml:space="preserve">Unterkunft</t>
  </si>
  <si>
    <t xml:space="preserve">Februar</t>
  </si>
  <si>
    <t xml:space="preserve">März</t>
  </si>
  <si>
    <t xml:space="preserve">April</t>
  </si>
  <si>
    <t xml:space="preserve">Ausstattung</t>
  </si>
  <si>
    <t xml:space="preserve">Mai</t>
  </si>
  <si>
    <t xml:space="preserve">Juni</t>
  </si>
  <si>
    <t xml:space="preserve">Bezeichnungen, Kategorien, Kapazitäten und Preise frei überschreiben – Reihenfolge = Reihenfolge im Belegungsplan.</t>
  </si>
  <si>
    <t xml:space="preserve">August</t>
  </si>
  <si>
    <t xml:space="preserve">Sonstiges</t>
  </si>
  <si>
    <t xml:space="preserve">September</t>
  </si>
  <si>
    <t xml:space="preserve">Oktober</t>
  </si>
  <si>
    <t xml:space="preserve">AUFBAU DER VORLAGE</t>
  </si>
  <si>
    <t xml:space="preserve">November</t>
  </si>
  <si>
    <t xml:space="preserve">Dezember</t>
  </si>
  <si>
    <t xml:space="preserve">•   Stammdaten  ·  Einheiten, Kategorien, Kapazitäten, Standardpreise, Status und Auswahllisten. Bis zu 12 Einheiten werden im Belegungsplan angezeigt.</t>
  </si>
  <si>
    <t xml:space="preserve">•   Buchungen  ·  Alle Vorgänge mit Zeitraum, Status und Beträgen. Automatische Prüfung auf Doppelbelegung und Datumsfehler.</t>
  </si>
  <si>
    <t xml:space="preserve">•   Belegungsplan  ·  Monatsmatrix Einheiten × Tage. Farben, Kennzahlen und Auslastung entstehen vollständig aus den beiden anderen Blättern.</t>
  </si>
  <si>
    <t xml:space="preserve">•   Jahreswechsel: Im Belegungsplan lediglich das Jahr umstellen – die Vorlage bleibt unverändert nutzbar.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</si>
</sst>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General"/>
    <numFmt numFmtId="166" formatCode="mm/dd/yy"/>
    <numFmt numFmtId="167" formatCode="0.0\ %"/>
    <numFmt numFmtId="168" formatCode="#,##0"/>
    <numFmt numFmtId="169" formatCode="#,##0&quot; €&quot;"/>
    <numFmt numFmtId="170" formatCode="d"/>
    <numFmt numFmtId="171" formatCode="0\ %"/>
    <numFmt numFmtId="172" formatCode="0.0"/>
    <numFmt numFmtId="173" formatCode="dd\.mm\.yyyy"/>
    <numFmt numFmtId="174" formatCode="#,##0.00&quot; €&quot;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b val="true"/>
      <sz val="11"/>
      <color rgb="FFD8A657"/>
      <name val="Calibri"/>
      <family val="0"/>
      <charset val="1"/>
    </font>
    <font>
      <sz val="10"/>
      <color rgb="FFC7B7D3"/>
      <name val="Calibri"/>
      <family val="0"/>
      <charset val="1"/>
    </font>
    <font>
      <sz val="9"/>
      <color rgb="FFC7B7D3"/>
      <name val="Calibri"/>
      <family val="0"/>
      <charset val="1"/>
    </font>
    <font>
      <sz val="8"/>
      <color rgb="FF8B857F"/>
      <name val="Calibri"/>
      <family val="0"/>
      <charset val="1"/>
    </font>
    <font>
      <b val="true"/>
      <sz val="8"/>
      <color rgb="FF8B857F"/>
      <name val="Calibri"/>
      <family val="0"/>
      <charset val="1"/>
    </font>
    <font>
      <b val="true"/>
      <sz val="11"/>
      <color rgb="FF3E2A4E"/>
      <name val="Calibri"/>
      <family val="0"/>
      <charset val="1"/>
    </font>
    <font>
      <b val="true"/>
      <sz val="11"/>
      <color rgb="FF8B857F"/>
      <name val="Calibri"/>
      <family val="0"/>
      <charset val="1"/>
    </font>
    <font>
      <b val="true"/>
      <sz val="14"/>
      <color rgb="FF5B3E6E"/>
      <name val="Calibri"/>
      <family val="0"/>
      <charset val="1"/>
    </font>
    <font>
      <b val="true"/>
      <sz val="13"/>
      <color rgb="FF5B3E6E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8"/>
      <color rgb="FFC7B7D3"/>
      <name val="Calibri"/>
      <family val="0"/>
      <charset val="1"/>
    </font>
    <font>
      <b val="true"/>
      <sz val="10"/>
      <color rgb="FF2F2A33"/>
      <name val="Calibri"/>
      <family val="0"/>
      <charset val="1"/>
    </font>
    <font>
      <sz val="9"/>
      <color rgb="FF8B857F"/>
      <name val="Calibri"/>
      <family val="0"/>
      <charset val="1"/>
    </font>
    <font>
      <b val="true"/>
      <sz val="8"/>
      <color rgb="FF2F2A33"/>
      <name val="Calibri"/>
      <family val="0"/>
      <charset val="1"/>
    </font>
    <font>
      <b val="true"/>
      <sz val="10"/>
      <color rgb="FF5B3E6E"/>
      <name val="Calibri"/>
      <family val="0"/>
      <charset val="1"/>
    </font>
    <font>
      <b val="true"/>
      <sz val="10"/>
      <color rgb="FFD8A657"/>
      <name val="Calibri"/>
      <family val="0"/>
      <charset val="1"/>
    </font>
    <font>
      <sz val="8"/>
      <color rgb="FFD9CEE2"/>
      <name val="Calibri"/>
      <family val="0"/>
      <charset val="1"/>
    </font>
    <font>
      <b val="true"/>
      <sz val="10"/>
      <color rgb="FF3E2A4E"/>
      <name val="Calibri"/>
      <family val="0"/>
      <charset val="1"/>
    </font>
    <font>
      <b val="true"/>
      <sz val="9"/>
      <color rgb="FF2F2A33"/>
      <name val="Calibri"/>
      <family val="0"/>
      <charset val="1"/>
    </font>
    <font>
      <b val="true"/>
      <sz val="9"/>
      <color rgb="FF5B3E6E"/>
      <name val="Calibri"/>
      <family val="0"/>
      <charset val="1"/>
    </font>
    <font>
      <sz val="9"/>
      <color rgb="FF2F2A33"/>
      <name val="Calibri"/>
      <family val="0"/>
      <charset val="1"/>
    </font>
    <font>
      <sz val="10"/>
      <color rgb="FF2F2A33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3E2A4E"/>
        <bgColor rgb="FF2F2A33"/>
      </patternFill>
    </fill>
    <fill>
      <patternFill patternType="solid">
        <fgColor rgb="FFD8A657"/>
        <bgColor rgb="FFFF8080"/>
      </patternFill>
    </fill>
    <fill>
      <patternFill patternType="solid">
        <fgColor rgb="FFF4F1EC"/>
        <bgColor rgb="FFFCF3E2"/>
      </patternFill>
    </fill>
    <fill>
      <patternFill patternType="solid">
        <fgColor rgb="FFFCF7EC"/>
        <bgColor rgb="FFFCF3E2"/>
      </patternFill>
    </fill>
    <fill>
      <patternFill patternType="solid">
        <fgColor rgb="FF5B3E6E"/>
        <bgColor rgb="FF3E2A4E"/>
      </patternFill>
    </fill>
    <fill>
      <patternFill patternType="solid">
        <fgColor rgb="FFFFFFFF"/>
        <bgColor rgb="FFFCF7EC"/>
      </patternFill>
    </fill>
    <fill>
      <patternFill patternType="solid">
        <fgColor rgb="FFA98CBB"/>
        <bgColor rgb="FF9999FF"/>
      </patternFill>
    </fill>
    <fill>
      <patternFill patternType="solid">
        <fgColor rgb="FFF2DFB8"/>
        <bgColor rgb="FFE5E0D8"/>
      </patternFill>
    </fill>
    <fill>
      <patternFill patternType="solid">
        <fgColor rgb="FFC9C3BB"/>
        <bgColor rgb="FFC7B7D3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>
        <color rgb="FFFFFFFF"/>
      </left>
      <right style="medium">
        <color rgb="FFFFFFFF"/>
      </right>
      <top style="medium">
        <color rgb="FFD8A657"/>
      </top>
      <bottom/>
      <diagonal/>
    </border>
    <border diagonalUp="false" diagonalDown="false">
      <left style="thin">
        <color rgb="FFD8A657"/>
      </left>
      <right style="thin">
        <color rgb="FFD8A657"/>
      </right>
      <top style="thin">
        <color rgb="FFD8A657"/>
      </top>
      <bottom style="thin">
        <color rgb="FFD8A657"/>
      </bottom>
      <diagonal/>
    </border>
    <border diagonalUp="false" diagonalDown="false">
      <left/>
      <right/>
      <top/>
      <bottom style="thin">
        <color rgb="FFE5E0D8"/>
      </bottom>
      <diagonal/>
    </border>
    <border diagonalUp="false" diagonalDown="false"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 diagonalUp="false" diagonalDown="false">
      <left style="thin">
        <color rgb="FF3E2A4E"/>
      </left>
      <right style="thin">
        <color rgb="FF3E2A4E"/>
      </right>
      <top style="thin">
        <color rgb="FF3E2A4E"/>
      </top>
      <bottom style="thin">
        <color rgb="FF3E2A4E"/>
      </bottom>
      <diagonal/>
    </border>
    <border diagonalUp="false" diagonalDown="false">
      <left style="thin">
        <color rgb="FF3E2A4E"/>
      </left>
      <right style="thin">
        <color rgb="FF3E2A4E"/>
      </right>
      <top style="thin">
        <color rgb="FF3E2A4E"/>
      </top>
      <bottom/>
      <diagonal/>
    </border>
    <border diagonalUp="false" diagonalDown="false">
      <left style="thin">
        <color rgb="FF3E2A4E"/>
      </left>
      <right style="thin">
        <color rgb="FF3E2A4E"/>
      </right>
      <top/>
      <bottom style="thin">
        <color rgb="FF3E2A4E"/>
      </bottom>
      <diagonal/>
    </border>
    <border diagonalUp="false" diagonalDown="false">
      <left style="thin">
        <color rgb="FFE5E0D8"/>
      </left>
      <right style="thin">
        <color rgb="FFE5E0D8"/>
      </right>
      <top/>
      <bottom style="thin">
        <color rgb="FFE5E0D8"/>
      </bottom>
      <diagonal/>
    </border>
    <border diagonalUp="false" diagonalDown="false">
      <left style="thin">
        <color rgb="FFDCD7D0"/>
      </left>
      <right style="thin">
        <color rgb="FFDCD7D0"/>
      </right>
      <top style="thin">
        <color rgb="FFDCD7D0"/>
      </top>
      <bottom style="thin">
        <color rgb="FFDCD7D0"/>
      </bottom>
      <diagonal/>
    </border>
    <border diagonalUp="false" diagonalDown="false">
      <left style="thin">
        <color rgb="FFE5E0D8"/>
      </left>
      <right style="thin">
        <color rgb="FFE5E0D8"/>
      </right>
      <top style="thin">
        <color rgb="FFE5E0D8"/>
      </top>
      <bottom style="thin">
        <color rgb="FFE5E0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6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4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7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8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7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4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8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7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1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8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12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27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7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7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4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27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7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7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1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8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7">
    <dxf>
      <font>
        <name val="Calibri"/>
        <charset val="1"/>
        <family val="0"/>
        <color rgb="FFDCD7D0"/>
        <sz val="8"/>
      </font>
      <fill>
        <patternFill>
          <bgColor rgb="FFDCD7D0"/>
        </patternFill>
      </fill>
    </dxf>
    <dxf>
      <font>
        <name val="Calibri"/>
        <charset val="1"/>
        <family val="0"/>
        <b val="1"/>
        <color rgb="FFFFFFFF"/>
        <sz val="8"/>
      </font>
      <fill>
        <patternFill>
          <bgColor rgb="FF5B3E6E"/>
        </patternFill>
      </fill>
    </dxf>
    <dxf>
      <font>
        <name val="Calibri"/>
        <charset val="1"/>
        <family val="0"/>
        <b val="1"/>
        <color rgb="FFFFFFFF"/>
        <sz val="8"/>
      </font>
      <fill>
        <patternFill>
          <bgColor rgb="FFA98CBB"/>
        </patternFill>
      </fill>
    </dxf>
    <dxf>
      <font>
        <name val="Calibri"/>
        <charset val="1"/>
        <family val="0"/>
        <b val="1"/>
        <color rgb="FF2F2A33"/>
        <sz val="8"/>
      </font>
      <fill>
        <patternFill>
          <bgColor rgb="FFF2DFB8"/>
        </patternFill>
      </fill>
    </dxf>
    <dxf>
      <font>
        <name val="Calibri"/>
        <charset val="1"/>
        <family val="0"/>
        <b val="1"/>
        <color rgb="FF2F2A33"/>
        <sz val="8"/>
      </font>
      <fill>
        <patternFill>
          <bgColor rgb="FFC9C3BB"/>
        </patternFill>
      </fill>
    </dxf>
    <dxf>
      <font>
        <name val="Calibri"/>
        <charset val="1"/>
        <family val="0"/>
        <color rgb="FF8B857F"/>
        <sz val="8"/>
      </font>
      <fill>
        <patternFill>
          <bgColor rgb="FFF4F1EC"/>
        </patternFill>
      </fill>
    </dxf>
    <dxf>
      <font>
        <name val="Calibri"/>
        <charset val="1"/>
        <family val="0"/>
        <b val="1"/>
        <color rgb="FFD8A657"/>
      </font>
      <fill>
        <patternFill>
          <bgColor rgb="FF3E2A4E"/>
        </patternFill>
      </fill>
    </dxf>
    <dxf>
      <font>
        <name val="Calibri"/>
        <charset val="1"/>
        <family val="0"/>
        <color rgb="FFDCD7D0"/>
      </font>
      <fill>
        <patternFill>
          <bgColor rgb="FFDCD7D0"/>
        </patternFill>
      </fill>
    </dxf>
    <dxf>
      <fill>
        <patternFill patternType="solid">
          <fgColor rgb="FF5B3E6E"/>
          <bgColor rgb="FF000000"/>
        </patternFill>
      </fill>
    </dxf>
    <dxf>
      <fill>
        <patternFill patternType="solid">
          <fgColor rgb="FFF4F1E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2F2A33"/>
          <bgColor rgb="FF000000"/>
        </patternFill>
      </fill>
    </dxf>
    <dxf>
      <fill>
        <patternFill patternType="solid">
          <fgColor rgb="FFA98CBB"/>
          <bgColor rgb="FF000000"/>
        </patternFill>
      </fill>
    </dxf>
    <dxf>
      <fill>
        <patternFill patternType="solid">
          <fgColor rgb="FFC9C3BB"/>
          <bgColor rgb="FF000000"/>
        </patternFill>
      </fill>
    </dxf>
    <dxf>
      <fill>
        <patternFill patternType="solid">
          <fgColor rgb="FFF2DFB8"/>
          <bgColor rgb="FF000000"/>
        </patternFill>
      </fill>
    </dxf>
    <dxf>
      <fill>
        <patternFill patternType="solid">
          <fgColor rgb="FFFCF3E2"/>
          <bgColor rgb="FF000000"/>
        </patternFill>
      </fill>
    </dxf>
    <dxf>
      <fill>
        <patternFill patternType="solid">
          <fgColor rgb="FF9A6B1E"/>
          <bgColor rgb="FF000000"/>
        </patternFill>
      </fill>
    </dxf>
    <dxf>
      <fill>
        <patternFill patternType="solid">
          <fgColor rgb="FFDCE8DA"/>
          <bgColor rgb="FF000000"/>
        </patternFill>
      </fill>
    </dxf>
    <dxf>
      <fill>
        <patternFill patternType="solid">
          <fgColor rgb="FF3F6B45"/>
          <bgColor rgb="FF000000"/>
        </patternFill>
      </fill>
    </dxf>
    <dxf>
      <fill>
        <patternFill patternType="solid">
          <fgColor rgb="FF8B857F"/>
          <bgColor rgb="FF000000"/>
        </patternFill>
      </fill>
    </dxf>
    <dxf>
      <font>
        <name val="Calibri"/>
        <charset val="1"/>
        <family val="0"/>
        <b val="1"/>
        <color rgb="FF8B2E1F"/>
      </font>
      <fill>
        <patternFill>
          <bgColor rgb="FFF2C9C0"/>
        </patternFill>
      </fill>
    </dxf>
    <dxf>
      <font>
        <name val="Calibri"/>
        <charset val="1"/>
        <family val="0"/>
        <b val="1"/>
        <color rgb="FF3F6B45"/>
      </font>
      <fill>
        <patternFill>
          <bgColor rgb="FFDCE8DA"/>
        </patternFill>
      </fill>
    </dxf>
    <dxf>
      <font>
        <name val="Calibri"/>
        <charset val="1"/>
        <family val="0"/>
        <b val="1"/>
        <color rgb="FFFFFFFF"/>
      </font>
      <fill>
        <patternFill>
          <bgColor rgb="FF5B3E6E"/>
        </patternFill>
      </fill>
    </dxf>
    <dxf>
      <font>
        <name val="Calibri"/>
        <charset val="1"/>
        <family val="0"/>
        <b val="1"/>
        <color rgb="FFFFFFFF"/>
      </font>
      <fill>
        <patternFill>
          <bgColor rgb="FFA98CBB"/>
        </patternFill>
      </fill>
    </dxf>
    <dxf>
      <font>
        <name val="Calibri"/>
        <charset val="1"/>
        <family val="0"/>
        <b val="1"/>
        <color rgb="FF2F2A33"/>
      </font>
      <fill>
        <patternFill>
          <bgColor rgb="FFF2DFB8"/>
        </patternFill>
      </fill>
    </dxf>
    <dxf>
      <font>
        <name val="Calibri"/>
        <charset val="1"/>
        <family val="0"/>
        <b val="1"/>
        <color rgb="FF2F2A33"/>
      </font>
      <fill>
        <patternFill>
          <bgColor rgb="FFC9C3BB"/>
        </patternFill>
      </fill>
    </dxf>
    <dxf>
      <font>
        <name val="Calibri"/>
        <charset val="1"/>
        <family val="0"/>
        <color rgb="FF9A6B1E"/>
      </font>
      <fill>
        <patternFill>
          <bgColor rgb="FFFCF3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B1E"/>
      <rgbColor rgb="FF800080"/>
      <rgbColor rgb="FF008080"/>
      <rgbColor rgb="FFC9C3BB"/>
      <rgbColor rgb="FF8B857F"/>
      <rgbColor rgb="FF9999FF"/>
      <rgbColor rgb="FF993366"/>
      <rgbColor rgb="FFFCF3E2"/>
      <rgbColor rgb="FFF4F1EC"/>
      <rgbColor rgb="FF660066"/>
      <rgbColor rgb="FFFF8080"/>
      <rgbColor rgb="FF0066CC"/>
      <rgbColor rgb="FFD9CE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CF7EC"/>
      <rgbColor rgb="FFDCE8DA"/>
      <rgbColor rgb="FFF2DFB8"/>
      <rgbColor rgb="FFDCD7D0"/>
      <rgbColor rgb="FFE5E0D8"/>
      <rgbColor rgb="FFC7B7D3"/>
      <rgbColor rgb="FFF2C9C0"/>
      <rgbColor rgb="FF3366FF"/>
      <rgbColor rgb="FF33CCCC"/>
      <rgbColor rgb="FF99CC00"/>
      <rgbColor rgb="FFFFCC00"/>
      <rgbColor rgb="FFD8A657"/>
      <rgbColor rgb="FFFF6600"/>
      <rgbColor rgb="FF5B3E6E"/>
      <rgbColor rgb="FFA98CBB"/>
      <rgbColor rgb="FF003366"/>
      <rgbColor rgb="FF3F6B45"/>
      <rgbColor rgb="FF003300"/>
      <rgbColor rgb="FF333300"/>
      <rgbColor rgb="FF8B2E1F"/>
      <rgbColor rgb="FF993366"/>
      <rgbColor rgb="FF3E2A4E"/>
      <rgbColor rgb="FF2F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B3E6E"/>
    <pageSetUpPr fitToPage="true"/>
  </sheetPr>
  <dimension ref="B1:AN39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4" ySplit="9" topLeftCell="E10" activePane="bottomRight" state="frozen"/>
      <selection pane="topLeft" activeCell="A1" activeCellId="0" sqref="A1"/>
      <selection pane="topRight" activeCell="E1" activeCellId="0" sqref="E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6"/>
    <col collapsed="false" customWidth="true" hidden="false" outlineLevel="0" max="2" min="2" style="0" width="22"/>
    <col collapsed="false" customWidth="true" hidden="false" outlineLevel="0" max="3" min="3" style="0" width="17"/>
    <col collapsed="false" customWidth="true" hidden="false" outlineLevel="0" max="4" min="4" style="0" width="6.51"/>
    <col collapsed="false" customWidth="true" hidden="false" outlineLevel="0" max="35" min="5" style="0" width="3.5"/>
    <col collapsed="false" customWidth="true" hidden="false" outlineLevel="0" max="37" min="36" style="0" width="10"/>
    <col collapsed="false" customWidth="true" hidden="false" outlineLevel="0" max="38" min="38" style="0" width="1.6"/>
    <col collapsed="false" customWidth="true" hidden="true" outlineLevel="0" max="40" min="39" style="0" width="13"/>
  </cols>
  <sheetData>
    <row r="1" customFormat="false" ht="6" hidden="false" customHeight="true" outlineLevel="0" collapsed="false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customFormat="false" ht="27.75" hidden="false" customHeight="true" outlineLevel="0" collapsed="false">
      <c r="B2" s="2" t="str">
        <f aca="false">"BELEGUNGSPLAN "&amp;$C$6</f>
        <v>BELEGUNGSPLAN 2026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 t="s">
        <v>0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customFormat="false" ht="15.75" hidden="false" customHeight="true" outlineLevel="0" collapsed="false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2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M3" s="6" t="s">
        <v>3</v>
      </c>
    </row>
    <row r="4" customFormat="false" ht="4.5" hidden="false" customHeight="true" outlineLevel="0" collapsed="false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M4" s="8" t="n">
        <f aca="false">MATCH($B$6,Stammdaten!$H$14:$H$25,0)</f>
        <v>7</v>
      </c>
      <c r="AN4" s="6" t="s">
        <v>4</v>
      </c>
    </row>
    <row r="5" customFormat="false" ht="13.5" hidden="false" customHeight="true" outlineLevel="0" collapsed="false">
      <c r="B5" s="9" t="s">
        <v>5</v>
      </c>
      <c r="C5" s="9" t="s">
        <v>6</v>
      </c>
      <c r="D5" s="9" t="s">
        <v>7</v>
      </c>
      <c r="E5" s="10" t="s">
        <v>8</v>
      </c>
      <c r="F5" s="10"/>
      <c r="G5" s="10"/>
      <c r="H5" s="10"/>
      <c r="I5" s="10"/>
      <c r="J5" s="10"/>
      <c r="K5" s="10"/>
      <c r="L5" s="10" t="s">
        <v>9</v>
      </c>
      <c r="M5" s="10"/>
      <c r="N5" s="10"/>
      <c r="O5" s="10"/>
      <c r="P5" s="10"/>
      <c r="Q5" s="10"/>
      <c r="R5" s="10"/>
      <c r="S5" s="10" t="s">
        <v>10</v>
      </c>
      <c r="T5" s="10"/>
      <c r="U5" s="10"/>
      <c r="V5" s="10"/>
      <c r="W5" s="10"/>
      <c r="X5" s="10"/>
      <c r="Y5" s="10"/>
      <c r="Z5" s="10" t="s">
        <v>11</v>
      </c>
      <c r="AA5" s="10"/>
      <c r="AB5" s="10"/>
      <c r="AC5" s="10"/>
      <c r="AD5" s="10"/>
      <c r="AE5" s="10"/>
      <c r="AF5" s="10"/>
      <c r="AG5" s="10" t="s">
        <v>12</v>
      </c>
      <c r="AH5" s="10"/>
      <c r="AI5" s="10"/>
      <c r="AJ5" s="10"/>
      <c r="AK5" s="10"/>
      <c r="AM5" s="11" t="n">
        <f aca="false">DATE($C$6,$AM$4,1)</f>
        <v>46204</v>
      </c>
      <c r="AN5" s="6" t="s">
        <v>13</v>
      </c>
    </row>
    <row r="6" customFormat="false" ht="25.5" hidden="false" customHeight="true" outlineLevel="0" collapsed="false">
      <c r="B6" s="12" t="s">
        <v>14</v>
      </c>
      <c r="C6" s="12" t="n">
        <v>2026</v>
      </c>
      <c r="D6" s="13" t="n">
        <f aca="false">$AM$6</f>
        <v>31</v>
      </c>
      <c r="E6" s="14" t="n">
        <f aca="false">IFERROR(SUM($AJ$10:$AJ$21)/($AM$6*$AM$7),0)</f>
        <v>0.298387096774194</v>
      </c>
      <c r="F6" s="14"/>
      <c r="G6" s="14"/>
      <c r="H6" s="14"/>
      <c r="I6" s="14"/>
      <c r="J6" s="14"/>
      <c r="K6" s="14"/>
      <c r="L6" s="15" t="n">
        <f aca="false">SUM($AJ$10:$AJ$21)</f>
        <v>111</v>
      </c>
      <c r="M6" s="15"/>
      <c r="N6" s="15"/>
      <c r="O6" s="15"/>
      <c r="P6" s="15"/>
      <c r="Q6" s="15"/>
      <c r="R6" s="15"/>
      <c r="S6" s="15" t="n">
        <f aca="false">$AM$6*$AM$7-SUM($AJ$10:$AJ$21)</f>
        <v>261</v>
      </c>
      <c r="T6" s="15"/>
      <c r="U6" s="15"/>
      <c r="V6" s="15"/>
      <c r="W6" s="15"/>
      <c r="X6" s="15"/>
      <c r="Y6" s="15"/>
      <c r="Z6" s="15" t="n">
        <f aca="false">SUMPRODUCT((Buchungen!$C$8:$C$47&lt;&gt;"")*(Buchungen!$E$8:$E$47&lt;=EOMONTH($AM$5,0))*(Buchungen!$F$8:$F$47&gt;$AM$5))</f>
        <v>22</v>
      </c>
      <c r="AA6" s="15"/>
      <c r="AB6" s="15"/>
      <c r="AC6" s="15"/>
      <c r="AD6" s="15"/>
      <c r="AE6" s="15"/>
      <c r="AF6" s="15"/>
      <c r="AG6" s="16" t="n">
        <f aca="false">SUMIFS(Buchungen!$L$8:$L$47,Buchungen!$E$8:$E$47,"&gt;="&amp;$AM$5,Buchungen!$E$8:$E$47,"&lt;="&amp;EOMONTH($AM$5,0))</f>
        <v>10172</v>
      </c>
      <c r="AH6" s="16"/>
      <c r="AI6" s="16"/>
      <c r="AJ6" s="16"/>
      <c r="AK6" s="16"/>
      <c r="AM6" s="8" t="n">
        <f aca="false">DAY(EOMONTH($AM$5,0))</f>
        <v>31</v>
      </c>
      <c r="AN6" s="6" t="s">
        <v>15</v>
      </c>
    </row>
    <row r="7" customFormat="false" ht="9.75" hidden="false" customHeight="true" outlineLevel="0" collapsed="false">
      <c r="AM7" s="0" t="n">
        <f aca="false">COUNTIF($B$10:$B$21,"?*")</f>
        <v>12</v>
      </c>
      <c r="AN7" s="6" t="s">
        <v>16</v>
      </c>
    </row>
    <row r="8" customFormat="false" ht="19.5" hidden="false" customHeight="true" outlineLevel="0" collapsed="false">
      <c r="B8" s="17" t="s">
        <v>17</v>
      </c>
      <c r="C8" s="18" t="s">
        <v>18</v>
      </c>
      <c r="D8" s="19" t="s">
        <v>19</v>
      </c>
      <c r="E8" s="20" t="n">
        <f aca="false">IF(COLUMN()-4&gt;$AM$6,"",$AM$5+COLUMN()-5)</f>
        <v>46204</v>
      </c>
      <c r="F8" s="20" t="n">
        <f aca="false">IF(COLUMN()-4&gt;$AM$6,"",$AM$5+COLUMN()-5)</f>
        <v>46205</v>
      </c>
      <c r="G8" s="20" t="n">
        <f aca="false">IF(COLUMN()-4&gt;$AM$6,"",$AM$5+COLUMN()-5)</f>
        <v>46206</v>
      </c>
      <c r="H8" s="20" t="n">
        <f aca="false">IF(COLUMN()-4&gt;$AM$6,"",$AM$5+COLUMN()-5)</f>
        <v>46207</v>
      </c>
      <c r="I8" s="20" t="n">
        <f aca="false">IF(COLUMN()-4&gt;$AM$6,"",$AM$5+COLUMN()-5)</f>
        <v>46208</v>
      </c>
      <c r="J8" s="20" t="n">
        <f aca="false">IF(COLUMN()-4&gt;$AM$6,"",$AM$5+COLUMN()-5)</f>
        <v>46209</v>
      </c>
      <c r="K8" s="20" t="n">
        <f aca="false">IF(COLUMN()-4&gt;$AM$6,"",$AM$5+COLUMN()-5)</f>
        <v>46210</v>
      </c>
      <c r="L8" s="20" t="n">
        <f aca="false">IF(COLUMN()-4&gt;$AM$6,"",$AM$5+COLUMN()-5)</f>
        <v>46211</v>
      </c>
      <c r="M8" s="20" t="n">
        <f aca="false">IF(COLUMN()-4&gt;$AM$6,"",$AM$5+COLUMN()-5)</f>
        <v>46212</v>
      </c>
      <c r="N8" s="20" t="n">
        <f aca="false">IF(COLUMN()-4&gt;$AM$6,"",$AM$5+COLUMN()-5)</f>
        <v>46213</v>
      </c>
      <c r="O8" s="20" t="n">
        <f aca="false">IF(COLUMN()-4&gt;$AM$6,"",$AM$5+COLUMN()-5)</f>
        <v>46214</v>
      </c>
      <c r="P8" s="20" t="n">
        <f aca="false">IF(COLUMN()-4&gt;$AM$6,"",$AM$5+COLUMN()-5)</f>
        <v>46215</v>
      </c>
      <c r="Q8" s="20" t="n">
        <f aca="false">IF(COLUMN()-4&gt;$AM$6,"",$AM$5+COLUMN()-5)</f>
        <v>46216</v>
      </c>
      <c r="R8" s="20" t="n">
        <f aca="false">IF(COLUMN()-4&gt;$AM$6,"",$AM$5+COLUMN()-5)</f>
        <v>46217</v>
      </c>
      <c r="S8" s="20" t="n">
        <f aca="false">IF(COLUMN()-4&gt;$AM$6,"",$AM$5+COLUMN()-5)</f>
        <v>46218</v>
      </c>
      <c r="T8" s="20" t="n">
        <f aca="false">IF(COLUMN()-4&gt;$AM$6,"",$AM$5+COLUMN()-5)</f>
        <v>46219</v>
      </c>
      <c r="U8" s="20" t="n">
        <f aca="false">IF(COLUMN()-4&gt;$AM$6,"",$AM$5+COLUMN()-5)</f>
        <v>46220</v>
      </c>
      <c r="V8" s="20" t="n">
        <f aca="false">IF(COLUMN()-4&gt;$AM$6,"",$AM$5+COLUMN()-5)</f>
        <v>46221</v>
      </c>
      <c r="W8" s="20" t="n">
        <f aca="false">IF(COLUMN()-4&gt;$AM$6,"",$AM$5+COLUMN()-5)</f>
        <v>46222</v>
      </c>
      <c r="X8" s="20" t="n">
        <f aca="false">IF(COLUMN()-4&gt;$AM$6,"",$AM$5+COLUMN()-5)</f>
        <v>46223</v>
      </c>
      <c r="Y8" s="20" t="n">
        <f aca="false">IF(COLUMN()-4&gt;$AM$6,"",$AM$5+COLUMN()-5)</f>
        <v>46224</v>
      </c>
      <c r="Z8" s="20" t="n">
        <f aca="false">IF(COLUMN()-4&gt;$AM$6,"",$AM$5+COLUMN()-5)</f>
        <v>46225</v>
      </c>
      <c r="AA8" s="20" t="n">
        <f aca="false">IF(COLUMN()-4&gt;$AM$6,"",$AM$5+COLUMN()-5)</f>
        <v>46226</v>
      </c>
      <c r="AB8" s="20" t="n">
        <f aca="false">IF(COLUMN()-4&gt;$AM$6,"",$AM$5+COLUMN()-5)</f>
        <v>46227</v>
      </c>
      <c r="AC8" s="20" t="n">
        <f aca="false">IF(COLUMN()-4&gt;$AM$6,"",$AM$5+COLUMN()-5)</f>
        <v>46228</v>
      </c>
      <c r="AD8" s="20" t="n">
        <f aca="false">IF(COLUMN()-4&gt;$AM$6,"",$AM$5+COLUMN()-5)</f>
        <v>46229</v>
      </c>
      <c r="AE8" s="20" t="n">
        <f aca="false">IF(COLUMN()-4&gt;$AM$6,"",$AM$5+COLUMN()-5)</f>
        <v>46230</v>
      </c>
      <c r="AF8" s="20" t="n">
        <f aca="false">IF(COLUMN()-4&gt;$AM$6,"",$AM$5+COLUMN()-5)</f>
        <v>46231</v>
      </c>
      <c r="AG8" s="20" t="n">
        <f aca="false">IF(COLUMN()-4&gt;$AM$6,"",$AM$5+COLUMN()-5)</f>
        <v>46232</v>
      </c>
      <c r="AH8" s="20" t="n">
        <f aca="false">IF(COLUMN()-4&gt;$AM$6,"",$AM$5+COLUMN()-5)</f>
        <v>46233</v>
      </c>
      <c r="AI8" s="20" t="n">
        <f aca="false">IF(COLUMN()-4&gt;$AM$6,"",$AM$5+COLUMN()-5)</f>
        <v>46234</v>
      </c>
      <c r="AJ8" s="19" t="s">
        <v>20</v>
      </c>
      <c r="AK8" s="19" t="s">
        <v>21</v>
      </c>
    </row>
    <row r="9" customFormat="false" ht="15" hidden="false" customHeight="true" outlineLevel="0" collapsed="false">
      <c r="B9" s="17"/>
      <c r="C9" s="17"/>
      <c r="D9" s="17"/>
      <c r="E9" s="21" t="str">
        <f aca="false">IF(E8="","",CHOOSE(WEEKDAY(E8,2),"Mo","Di","Mi","Do","Fr","Sa","So"))</f>
        <v>Mi</v>
      </c>
      <c r="F9" s="21" t="str">
        <f aca="false">IF(F8="","",CHOOSE(WEEKDAY(F8,2),"Mo","Di","Mi","Do","Fr","Sa","So"))</f>
        <v>Do</v>
      </c>
      <c r="G9" s="21" t="str">
        <f aca="false">IF(G8="","",CHOOSE(WEEKDAY(G8,2),"Mo","Di","Mi","Do","Fr","Sa","So"))</f>
        <v>Fr</v>
      </c>
      <c r="H9" s="21" t="str">
        <f aca="false">IF(H8="","",CHOOSE(WEEKDAY(H8,2),"Mo","Di","Mi","Do","Fr","Sa","So"))</f>
        <v>Sa</v>
      </c>
      <c r="I9" s="21" t="str">
        <f aca="false">IF(I8="","",CHOOSE(WEEKDAY(I8,2),"Mo","Di","Mi","Do","Fr","Sa","So"))</f>
        <v>So</v>
      </c>
      <c r="J9" s="21" t="str">
        <f aca="false">IF(J8="","",CHOOSE(WEEKDAY(J8,2),"Mo","Di","Mi","Do","Fr","Sa","So"))</f>
        <v>Mo</v>
      </c>
      <c r="K9" s="21" t="str">
        <f aca="false">IF(K8="","",CHOOSE(WEEKDAY(K8,2),"Mo","Di","Mi","Do","Fr","Sa","So"))</f>
        <v>Di</v>
      </c>
      <c r="L9" s="21" t="str">
        <f aca="false">IF(L8="","",CHOOSE(WEEKDAY(L8,2),"Mo","Di","Mi","Do","Fr","Sa","So"))</f>
        <v>Mi</v>
      </c>
      <c r="M9" s="21" t="str">
        <f aca="false">IF(M8="","",CHOOSE(WEEKDAY(M8,2),"Mo","Di","Mi","Do","Fr","Sa","So"))</f>
        <v>Do</v>
      </c>
      <c r="N9" s="21" t="str">
        <f aca="false">IF(N8="","",CHOOSE(WEEKDAY(N8,2),"Mo","Di","Mi","Do","Fr","Sa","So"))</f>
        <v>Fr</v>
      </c>
      <c r="O9" s="21" t="str">
        <f aca="false">IF(O8="","",CHOOSE(WEEKDAY(O8,2),"Mo","Di","Mi","Do","Fr","Sa","So"))</f>
        <v>Sa</v>
      </c>
      <c r="P9" s="21" t="str">
        <f aca="false">IF(P8="","",CHOOSE(WEEKDAY(P8,2),"Mo","Di","Mi","Do","Fr","Sa","So"))</f>
        <v>So</v>
      </c>
      <c r="Q9" s="21" t="str">
        <f aca="false">IF(Q8="","",CHOOSE(WEEKDAY(Q8,2),"Mo","Di","Mi","Do","Fr","Sa","So"))</f>
        <v>Mo</v>
      </c>
      <c r="R9" s="21" t="str">
        <f aca="false">IF(R8="","",CHOOSE(WEEKDAY(R8,2),"Mo","Di","Mi","Do","Fr","Sa","So"))</f>
        <v>Di</v>
      </c>
      <c r="S9" s="21" t="str">
        <f aca="false">IF(S8="","",CHOOSE(WEEKDAY(S8,2),"Mo","Di","Mi","Do","Fr","Sa","So"))</f>
        <v>Mi</v>
      </c>
      <c r="T9" s="21" t="str">
        <f aca="false">IF(T8="","",CHOOSE(WEEKDAY(T8,2),"Mo","Di","Mi","Do","Fr","Sa","So"))</f>
        <v>Do</v>
      </c>
      <c r="U9" s="21" t="str">
        <f aca="false">IF(U8="","",CHOOSE(WEEKDAY(U8,2),"Mo","Di","Mi","Do","Fr","Sa","So"))</f>
        <v>Fr</v>
      </c>
      <c r="V9" s="21" t="str">
        <f aca="false">IF(V8="","",CHOOSE(WEEKDAY(V8,2),"Mo","Di","Mi","Do","Fr","Sa","So"))</f>
        <v>Sa</v>
      </c>
      <c r="W9" s="21" t="str">
        <f aca="false">IF(W8="","",CHOOSE(WEEKDAY(W8,2),"Mo","Di","Mi","Do","Fr","Sa","So"))</f>
        <v>So</v>
      </c>
      <c r="X9" s="21" t="str">
        <f aca="false">IF(X8="","",CHOOSE(WEEKDAY(X8,2),"Mo","Di","Mi","Do","Fr","Sa","So"))</f>
        <v>Mo</v>
      </c>
      <c r="Y9" s="21" t="str">
        <f aca="false">IF(Y8="","",CHOOSE(WEEKDAY(Y8,2),"Mo","Di","Mi","Do","Fr","Sa","So"))</f>
        <v>Di</v>
      </c>
      <c r="Z9" s="21" t="str">
        <f aca="false">IF(Z8="","",CHOOSE(WEEKDAY(Z8,2),"Mo","Di","Mi","Do","Fr","Sa","So"))</f>
        <v>Mi</v>
      </c>
      <c r="AA9" s="21" t="str">
        <f aca="false">IF(AA8="","",CHOOSE(WEEKDAY(AA8,2),"Mo","Di","Mi","Do","Fr","Sa","So"))</f>
        <v>Do</v>
      </c>
      <c r="AB9" s="21" t="str">
        <f aca="false">IF(AB8="","",CHOOSE(WEEKDAY(AB8,2),"Mo","Di","Mi","Do","Fr","Sa","So"))</f>
        <v>Fr</v>
      </c>
      <c r="AC9" s="21" t="str">
        <f aca="false">IF(AC8="","",CHOOSE(WEEKDAY(AC8,2),"Mo","Di","Mi","Do","Fr","Sa","So"))</f>
        <v>Sa</v>
      </c>
      <c r="AD9" s="21" t="str">
        <f aca="false">IF(AD8="","",CHOOSE(WEEKDAY(AD8,2),"Mo","Di","Mi","Do","Fr","Sa","So"))</f>
        <v>So</v>
      </c>
      <c r="AE9" s="21" t="str">
        <f aca="false">IF(AE8="","",CHOOSE(WEEKDAY(AE8,2),"Mo","Di","Mi","Do","Fr","Sa","So"))</f>
        <v>Mo</v>
      </c>
      <c r="AF9" s="21" t="str">
        <f aca="false">IF(AF8="","",CHOOSE(WEEKDAY(AF8,2),"Mo","Di","Mi","Do","Fr","Sa","So"))</f>
        <v>Di</v>
      </c>
      <c r="AG9" s="21" t="str">
        <f aca="false">IF(AG8="","",CHOOSE(WEEKDAY(AG8,2),"Mo","Di","Mi","Do","Fr","Sa","So"))</f>
        <v>Mi</v>
      </c>
      <c r="AH9" s="21" t="str">
        <f aca="false">IF(AH8="","",CHOOSE(WEEKDAY(AH8,2),"Mo","Di","Mi","Do","Fr","Sa","So"))</f>
        <v>Do</v>
      </c>
      <c r="AI9" s="21" t="str">
        <f aca="false">IF(AI8="","",CHOOSE(WEEKDAY(AI8,2),"Mo","Di","Mi","Do","Fr","Sa","So"))</f>
        <v>Fr</v>
      </c>
      <c r="AJ9" s="19"/>
      <c r="AK9" s="19"/>
    </row>
    <row r="10" customFormat="false" ht="18.75" hidden="false" customHeight="true" outlineLevel="0" collapsed="false">
      <c r="B10" s="22" t="str">
        <f aca="false">IFERROR(INDEX(Stammdaten!$C$7:$C$18,1),"")</f>
        <v>Einheit 01</v>
      </c>
      <c r="C10" s="23" t="str">
        <f aca="false">IF($B10="","",IFERROR(INDEX(Stammdaten!$D$7:$D$18,1),""))</f>
        <v>Raum</v>
      </c>
      <c r="D10" s="24" t="n">
        <f aca="false">IF($B10="","",IFERROR(INDEX(Stammdaten!$E$7:$E$18,1),""))</f>
        <v>8</v>
      </c>
      <c r="E10" s="25" t="str">
        <f aca="false">IF(OR(E$8="",$B10=""),"",IFERROR(INDEX(Buchungen!$I$8:$I$47,SUMPRODUCT(MAX((Buchungen!$C$8:$C$47=$B10)*(Buchungen!$E$8:$E$47&lt;=E$8)*(Buchungen!$F$8:$F$47&gt;E$8)*ROW(Buchungen!$I$8:$I$47)))-7),""))</f>
        <v>B</v>
      </c>
      <c r="F10" s="25" t="str">
        <f aca="false">IF(OR(F$8="",$B10=""),"",IFERROR(INDEX(Buchungen!$I$8:$I$47,SUMPRODUCT(MAX((Buchungen!$C$8:$C$47=$B10)*(Buchungen!$E$8:$E$47&lt;=F$8)*(Buchungen!$F$8:$F$47&gt;F$8)*ROW(Buchungen!$I$8:$I$47)))-7),""))</f>
        <v>B</v>
      </c>
      <c r="G10" s="25" t="str">
        <f aca="false">IF(OR(G$8="",$B10=""),"",IFERROR(INDEX(Buchungen!$I$8:$I$47,SUMPRODUCT(MAX((Buchungen!$C$8:$C$47=$B10)*(Buchungen!$E$8:$E$47&lt;=G$8)*(Buchungen!$F$8:$F$47&gt;G$8)*ROW(Buchungen!$I$8:$I$47)))-7),""))</f>
        <v/>
      </c>
      <c r="H10" s="25" t="str">
        <f aca="false">IF(OR(H$8="",$B10=""),"",IFERROR(INDEX(Buchungen!$I$8:$I$47,SUMPRODUCT(MAX((Buchungen!$C$8:$C$47=$B10)*(Buchungen!$E$8:$E$47&lt;=H$8)*(Buchungen!$F$8:$F$47&gt;H$8)*ROW(Buchungen!$I$8:$I$47)))-7),""))</f>
        <v/>
      </c>
      <c r="I10" s="25" t="str">
        <f aca="false">IF(OR(I$8="",$B10=""),"",IFERROR(INDEX(Buchungen!$I$8:$I$47,SUMPRODUCT(MAX((Buchungen!$C$8:$C$47=$B10)*(Buchungen!$E$8:$E$47&lt;=I$8)*(Buchungen!$F$8:$F$47&gt;I$8)*ROW(Buchungen!$I$8:$I$47)))-7),""))</f>
        <v/>
      </c>
      <c r="J10" s="25" t="str">
        <f aca="false">IF(OR(J$8="",$B10=""),"",IFERROR(INDEX(Buchungen!$I$8:$I$47,SUMPRODUCT(MAX((Buchungen!$C$8:$C$47=$B10)*(Buchungen!$E$8:$E$47&lt;=J$8)*(Buchungen!$F$8:$F$47&gt;J$8)*ROW(Buchungen!$I$8:$I$47)))-7),""))</f>
        <v>B</v>
      </c>
      <c r="K10" s="25" t="str">
        <f aca="false">IF(OR(K$8="",$B10=""),"",IFERROR(INDEX(Buchungen!$I$8:$I$47,SUMPRODUCT(MAX((Buchungen!$C$8:$C$47=$B10)*(Buchungen!$E$8:$E$47&lt;=K$8)*(Buchungen!$F$8:$F$47&gt;K$8)*ROW(Buchungen!$I$8:$I$47)))-7),""))</f>
        <v>B</v>
      </c>
      <c r="L10" s="25" t="str">
        <f aca="false">IF(OR(L$8="",$B10=""),"",IFERROR(INDEX(Buchungen!$I$8:$I$47,SUMPRODUCT(MAX((Buchungen!$C$8:$C$47=$B10)*(Buchungen!$E$8:$E$47&lt;=L$8)*(Buchungen!$F$8:$F$47&gt;L$8)*ROW(Buchungen!$I$8:$I$47)))-7),""))</f>
        <v>B</v>
      </c>
      <c r="M10" s="25" t="str">
        <f aca="false">IF(OR(M$8="",$B10=""),"",IFERROR(INDEX(Buchungen!$I$8:$I$47,SUMPRODUCT(MAX((Buchungen!$C$8:$C$47=$B10)*(Buchungen!$E$8:$E$47&lt;=M$8)*(Buchungen!$F$8:$F$47&gt;M$8)*ROW(Buchungen!$I$8:$I$47)))-7),""))</f>
        <v>B</v>
      </c>
      <c r="N10" s="25" t="str">
        <f aca="false">IF(OR(N$8="",$B10=""),"",IFERROR(INDEX(Buchungen!$I$8:$I$47,SUMPRODUCT(MAX((Buchungen!$C$8:$C$47=$B10)*(Buchungen!$E$8:$E$47&lt;=N$8)*(Buchungen!$F$8:$F$47&gt;N$8)*ROW(Buchungen!$I$8:$I$47)))-7),""))</f>
        <v/>
      </c>
      <c r="O10" s="25" t="str">
        <f aca="false">IF(OR(O$8="",$B10=""),"",IFERROR(INDEX(Buchungen!$I$8:$I$47,SUMPRODUCT(MAX((Buchungen!$C$8:$C$47=$B10)*(Buchungen!$E$8:$E$47&lt;=O$8)*(Buchungen!$F$8:$F$47&gt;O$8)*ROW(Buchungen!$I$8:$I$47)))-7),""))</f>
        <v/>
      </c>
      <c r="P10" s="25" t="str">
        <f aca="false">IF(OR(P$8="",$B10=""),"",IFERROR(INDEX(Buchungen!$I$8:$I$47,SUMPRODUCT(MAX((Buchungen!$C$8:$C$47=$B10)*(Buchungen!$E$8:$E$47&lt;=P$8)*(Buchungen!$F$8:$F$47&gt;P$8)*ROW(Buchungen!$I$8:$I$47)))-7),""))</f>
        <v/>
      </c>
      <c r="Q10" s="25" t="str">
        <f aca="false">IF(OR(Q$8="",$B10=""),"",IFERROR(INDEX(Buchungen!$I$8:$I$47,SUMPRODUCT(MAX((Buchungen!$C$8:$C$47=$B10)*(Buchungen!$E$8:$E$47&lt;=Q$8)*(Buchungen!$F$8:$F$47&gt;Q$8)*ROW(Buchungen!$I$8:$I$47)))-7),""))</f>
        <v/>
      </c>
      <c r="R10" s="25" t="str">
        <f aca="false">IF(OR(R$8="",$B10=""),"",IFERROR(INDEX(Buchungen!$I$8:$I$47,SUMPRODUCT(MAX((Buchungen!$C$8:$C$47=$B10)*(Buchungen!$E$8:$E$47&lt;=R$8)*(Buchungen!$F$8:$F$47&gt;R$8)*ROW(Buchungen!$I$8:$I$47)))-7),""))</f>
        <v/>
      </c>
      <c r="S10" s="25" t="str">
        <f aca="false">IF(OR(S$8="",$B10=""),"",IFERROR(INDEX(Buchungen!$I$8:$I$47,SUMPRODUCT(MAX((Buchungen!$C$8:$C$47=$B10)*(Buchungen!$E$8:$E$47&lt;=S$8)*(Buchungen!$F$8:$F$47&gt;S$8)*ROW(Buchungen!$I$8:$I$47)))-7),""))</f>
        <v/>
      </c>
      <c r="T10" s="25" t="str">
        <f aca="false">IF(OR(T$8="",$B10=""),"",IFERROR(INDEX(Buchungen!$I$8:$I$47,SUMPRODUCT(MAX((Buchungen!$C$8:$C$47=$B10)*(Buchungen!$E$8:$E$47&lt;=T$8)*(Buchungen!$F$8:$F$47&gt;T$8)*ROW(Buchungen!$I$8:$I$47)))-7),""))</f>
        <v/>
      </c>
      <c r="U10" s="25" t="str">
        <f aca="false">IF(OR(U$8="",$B10=""),"",IFERROR(INDEX(Buchungen!$I$8:$I$47,SUMPRODUCT(MAX((Buchungen!$C$8:$C$47=$B10)*(Buchungen!$E$8:$E$47&lt;=U$8)*(Buchungen!$F$8:$F$47&gt;U$8)*ROW(Buchungen!$I$8:$I$47)))-7),""))</f>
        <v/>
      </c>
      <c r="V10" s="25" t="str">
        <f aca="false">IF(OR(V$8="",$B10=""),"",IFERROR(INDEX(Buchungen!$I$8:$I$47,SUMPRODUCT(MAX((Buchungen!$C$8:$C$47=$B10)*(Buchungen!$E$8:$E$47&lt;=V$8)*(Buchungen!$F$8:$F$47&gt;V$8)*ROW(Buchungen!$I$8:$I$47)))-7),""))</f>
        <v/>
      </c>
      <c r="W10" s="25" t="str">
        <f aca="false">IF(OR(W$8="",$B10=""),"",IFERROR(INDEX(Buchungen!$I$8:$I$47,SUMPRODUCT(MAX((Buchungen!$C$8:$C$47=$B10)*(Buchungen!$E$8:$E$47&lt;=W$8)*(Buchungen!$F$8:$F$47&gt;W$8)*ROW(Buchungen!$I$8:$I$47)))-7),""))</f>
        <v/>
      </c>
      <c r="X10" s="25" t="str">
        <f aca="false">IF(OR(X$8="",$B10=""),"",IFERROR(INDEX(Buchungen!$I$8:$I$47,SUMPRODUCT(MAX((Buchungen!$C$8:$C$47=$B10)*(Buchungen!$E$8:$E$47&lt;=X$8)*(Buchungen!$F$8:$F$47&gt;X$8)*ROW(Buchungen!$I$8:$I$47)))-7),""))</f>
        <v>R</v>
      </c>
      <c r="Y10" s="25" t="str">
        <f aca="false">IF(OR(Y$8="",$B10=""),"",IFERROR(INDEX(Buchungen!$I$8:$I$47,SUMPRODUCT(MAX((Buchungen!$C$8:$C$47=$B10)*(Buchungen!$E$8:$E$47&lt;=Y$8)*(Buchungen!$F$8:$F$47&gt;Y$8)*ROW(Buchungen!$I$8:$I$47)))-7),""))</f>
        <v>R</v>
      </c>
      <c r="Z10" s="25" t="str">
        <f aca="false">IF(OR(Z$8="",$B10=""),"",IFERROR(INDEX(Buchungen!$I$8:$I$47,SUMPRODUCT(MAX((Buchungen!$C$8:$C$47=$B10)*(Buchungen!$E$8:$E$47&lt;=Z$8)*(Buchungen!$F$8:$F$47&gt;Z$8)*ROW(Buchungen!$I$8:$I$47)))-7),""))</f>
        <v>R</v>
      </c>
      <c r="AA10" s="25" t="str">
        <f aca="false">IF(OR(AA$8="",$B10=""),"",IFERROR(INDEX(Buchungen!$I$8:$I$47,SUMPRODUCT(MAX((Buchungen!$C$8:$C$47=$B10)*(Buchungen!$E$8:$E$47&lt;=AA$8)*(Buchungen!$F$8:$F$47&gt;AA$8)*ROW(Buchungen!$I$8:$I$47)))-7),""))</f>
        <v>R</v>
      </c>
      <c r="AB10" s="25" t="str">
        <f aca="false">IF(OR(AB$8="",$B10=""),"",IFERROR(INDEX(Buchungen!$I$8:$I$47,SUMPRODUCT(MAX((Buchungen!$C$8:$C$47=$B10)*(Buchungen!$E$8:$E$47&lt;=AB$8)*(Buchungen!$F$8:$F$47&gt;AB$8)*ROW(Buchungen!$I$8:$I$47)))-7),""))</f>
        <v/>
      </c>
      <c r="AC10" s="25" t="str">
        <f aca="false">IF(OR(AC$8="",$B10=""),"",IFERROR(INDEX(Buchungen!$I$8:$I$47,SUMPRODUCT(MAX((Buchungen!$C$8:$C$47=$B10)*(Buchungen!$E$8:$E$47&lt;=AC$8)*(Buchungen!$F$8:$F$47&gt;AC$8)*ROW(Buchungen!$I$8:$I$47)))-7),""))</f>
        <v/>
      </c>
      <c r="AD10" s="25" t="str">
        <f aca="false">IF(OR(AD$8="",$B10=""),"",IFERROR(INDEX(Buchungen!$I$8:$I$47,SUMPRODUCT(MAX((Buchungen!$C$8:$C$47=$B10)*(Buchungen!$E$8:$E$47&lt;=AD$8)*(Buchungen!$F$8:$F$47&gt;AD$8)*ROW(Buchungen!$I$8:$I$47)))-7),""))</f>
        <v/>
      </c>
      <c r="AE10" s="25" t="str">
        <f aca="false">IF(OR(AE$8="",$B10=""),"",IFERROR(INDEX(Buchungen!$I$8:$I$47,SUMPRODUCT(MAX((Buchungen!$C$8:$C$47=$B10)*(Buchungen!$E$8:$E$47&lt;=AE$8)*(Buchungen!$F$8:$F$47&gt;AE$8)*ROW(Buchungen!$I$8:$I$47)))-7),""))</f>
        <v/>
      </c>
      <c r="AF10" s="25" t="str">
        <f aca="false">IF(OR(AF$8="",$B10=""),"",IFERROR(INDEX(Buchungen!$I$8:$I$47,SUMPRODUCT(MAX((Buchungen!$C$8:$C$47=$B10)*(Buchungen!$E$8:$E$47&lt;=AF$8)*(Buchungen!$F$8:$F$47&gt;AF$8)*ROW(Buchungen!$I$8:$I$47)))-7),""))</f>
        <v/>
      </c>
      <c r="AG10" s="25" t="str">
        <f aca="false">IF(OR(AG$8="",$B10=""),"",IFERROR(INDEX(Buchungen!$I$8:$I$47,SUMPRODUCT(MAX((Buchungen!$C$8:$C$47=$B10)*(Buchungen!$E$8:$E$47&lt;=AG$8)*(Buchungen!$F$8:$F$47&gt;AG$8)*ROW(Buchungen!$I$8:$I$47)))-7),""))</f>
        <v/>
      </c>
      <c r="AH10" s="25" t="str">
        <f aca="false">IF(OR(AH$8="",$B10=""),"",IFERROR(INDEX(Buchungen!$I$8:$I$47,SUMPRODUCT(MAX((Buchungen!$C$8:$C$47=$B10)*(Buchungen!$E$8:$E$47&lt;=AH$8)*(Buchungen!$F$8:$F$47&gt;AH$8)*ROW(Buchungen!$I$8:$I$47)))-7),""))</f>
        <v/>
      </c>
      <c r="AI10" s="25" t="str">
        <f aca="false">IF(OR(AI$8="",$B10=""),"",IFERROR(INDEX(Buchungen!$I$8:$I$47,SUMPRODUCT(MAX((Buchungen!$C$8:$C$47=$B10)*(Buchungen!$E$8:$E$47&lt;=AI$8)*(Buchungen!$F$8:$F$47&gt;AI$8)*ROW(Buchungen!$I$8:$I$47)))-7),""))</f>
        <v/>
      </c>
      <c r="AJ10" s="26" t="n">
        <f aca="false">IF($B10="","",COUNTIF($E10:$AI10,"B")+COUNTIF($E10:$AI10,"R"))</f>
        <v>10</v>
      </c>
      <c r="AK10" s="27" t="n">
        <f aca="false">IF($B10="","",IFERROR($AJ10/$AM$6,""))</f>
        <v>0.32258064516129</v>
      </c>
    </row>
    <row r="11" customFormat="false" ht="18.75" hidden="false" customHeight="true" outlineLevel="0" collapsed="false">
      <c r="B11" s="28" t="str">
        <f aca="false">IFERROR(INDEX(Stammdaten!$C$7:$C$18,2),"")</f>
        <v>Einheit 02</v>
      </c>
      <c r="C11" s="29" t="str">
        <f aca="false">IF($B11="","",IFERROR(INDEX(Stammdaten!$D$7:$D$18,2),""))</f>
        <v>Raum</v>
      </c>
      <c r="D11" s="30" t="n">
        <f aca="false">IF($B11="","",IFERROR(INDEX(Stammdaten!$E$7:$E$18,2),""))</f>
        <v>14</v>
      </c>
      <c r="E11" s="25" t="str">
        <f aca="false">IF(OR(E$8="",$B11=""),"",IFERROR(INDEX(Buchungen!$I$8:$I$47,SUMPRODUCT(MAX((Buchungen!$C$8:$C$47=$B11)*(Buchungen!$E$8:$E$47&lt;=E$8)*(Buchungen!$F$8:$F$47&gt;E$8)*ROW(Buchungen!$I$8:$I$47)))-7),""))</f>
        <v>B</v>
      </c>
      <c r="F11" s="25" t="str">
        <f aca="false">IF(OR(F$8="",$B11=""),"",IFERROR(INDEX(Buchungen!$I$8:$I$47,SUMPRODUCT(MAX((Buchungen!$C$8:$C$47=$B11)*(Buchungen!$E$8:$E$47&lt;=F$8)*(Buchungen!$F$8:$F$47&gt;F$8)*ROW(Buchungen!$I$8:$I$47)))-7),""))</f>
        <v>B</v>
      </c>
      <c r="G11" s="25" t="str">
        <f aca="false">IF(OR(G$8="",$B11=""),"",IFERROR(INDEX(Buchungen!$I$8:$I$47,SUMPRODUCT(MAX((Buchungen!$C$8:$C$47=$B11)*(Buchungen!$E$8:$E$47&lt;=G$8)*(Buchungen!$F$8:$F$47&gt;G$8)*ROW(Buchungen!$I$8:$I$47)))-7),""))</f>
        <v>B</v>
      </c>
      <c r="H11" s="25" t="str">
        <f aca="false">IF(OR(H$8="",$B11=""),"",IFERROR(INDEX(Buchungen!$I$8:$I$47,SUMPRODUCT(MAX((Buchungen!$C$8:$C$47=$B11)*(Buchungen!$E$8:$E$47&lt;=H$8)*(Buchungen!$F$8:$F$47&gt;H$8)*ROW(Buchungen!$I$8:$I$47)))-7),""))</f>
        <v/>
      </c>
      <c r="I11" s="25" t="str">
        <f aca="false">IF(OR(I$8="",$B11=""),"",IFERROR(INDEX(Buchungen!$I$8:$I$47,SUMPRODUCT(MAX((Buchungen!$C$8:$C$47=$B11)*(Buchungen!$E$8:$E$47&lt;=I$8)*(Buchungen!$F$8:$F$47&gt;I$8)*ROW(Buchungen!$I$8:$I$47)))-7),""))</f>
        <v/>
      </c>
      <c r="J11" s="25" t="str">
        <f aca="false">IF(OR(J$8="",$B11=""),"",IFERROR(INDEX(Buchungen!$I$8:$I$47,SUMPRODUCT(MAX((Buchungen!$C$8:$C$47=$B11)*(Buchungen!$E$8:$E$47&lt;=J$8)*(Buchungen!$F$8:$F$47&gt;J$8)*ROW(Buchungen!$I$8:$I$47)))-7),""))</f>
        <v/>
      </c>
      <c r="K11" s="25" t="str">
        <f aca="false">IF(OR(K$8="",$B11=""),"",IFERROR(INDEX(Buchungen!$I$8:$I$47,SUMPRODUCT(MAX((Buchungen!$C$8:$C$47=$B11)*(Buchungen!$E$8:$E$47&lt;=K$8)*(Buchungen!$F$8:$F$47&gt;K$8)*ROW(Buchungen!$I$8:$I$47)))-7),""))</f>
        <v/>
      </c>
      <c r="L11" s="25" t="str">
        <f aca="false">IF(OR(L$8="",$B11=""),"",IFERROR(INDEX(Buchungen!$I$8:$I$47,SUMPRODUCT(MAX((Buchungen!$C$8:$C$47=$B11)*(Buchungen!$E$8:$E$47&lt;=L$8)*(Buchungen!$F$8:$F$47&gt;L$8)*ROW(Buchungen!$I$8:$I$47)))-7),""))</f>
        <v/>
      </c>
      <c r="M11" s="25" t="str">
        <f aca="false">IF(OR(M$8="",$B11=""),"",IFERROR(INDEX(Buchungen!$I$8:$I$47,SUMPRODUCT(MAX((Buchungen!$C$8:$C$47=$B11)*(Buchungen!$E$8:$E$47&lt;=M$8)*(Buchungen!$F$8:$F$47&gt;M$8)*ROW(Buchungen!$I$8:$I$47)))-7),""))</f>
        <v/>
      </c>
      <c r="N11" s="25" t="str">
        <f aca="false">IF(OR(N$8="",$B11=""),"",IFERROR(INDEX(Buchungen!$I$8:$I$47,SUMPRODUCT(MAX((Buchungen!$C$8:$C$47=$B11)*(Buchungen!$E$8:$E$47&lt;=N$8)*(Buchungen!$F$8:$F$47&gt;N$8)*ROW(Buchungen!$I$8:$I$47)))-7),""))</f>
        <v/>
      </c>
      <c r="O11" s="25" t="str">
        <f aca="false">IF(OR(O$8="",$B11=""),"",IFERROR(INDEX(Buchungen!$I$8:$I$47,SUMPRODUCT(MAX((Buchungen!$C$8:$C$47=$B11)*(Buchungen!$E$8:$E$47&lt;=O$8)*(Buchungen!$F$8:$F$47&gt;O$8)*ROW(Buchungen!$I$8:$I$47)))-7),""))</f>
        <v/>
      </c>
      <c r="P11" s="25" t="str">
        <f aca="false">IF(OR(P$8="",$B11=""),"",IFERROR(INDEX(Buchungen!$I$8:$I$47,SUMPRODUCT(MAX((Buchungen!$C$8:$C$47=$B11)*(Buchungen!$E$8:$E$47&lt;=P$8)*(Buchungen!$F$8:$F$47&gt;P$8)*ROW(Buchungen!$I$8:$I$47)))-7),""))</f>
        <v/>
      </c>
      <c r="Q11" s="25" t="str">
        <f aca="false">IF(OR(Q$8="",$B11=""),"",IFERROR(INDEX(Buchungen!$I$8:$I$47,SUMPRODUCT(MAX((Buchungen!$C$8:$C$47=$B11)*(Buchungen!$E$8:$E$47&lt;=Q$8)*(Buchungen!$F$8:$F$47&gt;Q$8)*ROW(Buchungen!$I$8:$I$47)))-7),""))</f>
        <v>B</v>
      </c>
      <c r="R11" s="25" t="str">
        <f aca="false">IF(OR(R$8="",$B11=""),"",IFERROR(INDEX(Buchungen!$I$8:$I$47,SUMPRODUCT(MAX((Buchungen!$C$8:$C$47=$B11)*(Buchungen!$E$8:$E$47&lt;=R$8)*(Buchungen!$F$8:$F$47&gt;R$8)*ROW(Buchungen!$I$8:$I$47)))-7),""))</f>
        <v>B</v>
      </c>
      <c r="S11" s="25" t="str">
        <f aca="false">IF(OR(S$8="",$B11=""),"",IFERROR(INDEX(Buchungen!$I$8:$I$47,SUMPRODUCT(MAX((Buchungen!$C$8:$C$47=$B11)*(Buchungen!$E$8:$E$47&lt;=S$8)*(Buchungen!$F$8:$F$47&gt;S$8)*ROW(Buchungen!$I$8:$I$47)))-7),""))</f>
        <v/>
      </c>
      <c r="T11" s="25" t="str">
        <f aca="false">IF(OR(T$8="",$B11=""),"",IFERROR(INDEX(Buchungen!$I$8:$I$47,SUMPRODUCT(MAX((Buchungen!$C$8:$C$47=$B11)*(Buchungen!$E$8:$E$47&lt;=T$8)*(Buchungen!$F$8:$F$47&gt;T$8)*ROW(Buchungen!$I$8:$I$47)))-7),""))</f>
        <v/>
      </c>
      <c r="U11" s="25" t="str">
        <f aca="false">IF(OR(U$8="",$B11=""),"",IFERROR(INDEX(Buchungen!$I$8:$I$47,SUMPRODUCT(MAX((Buchungen!$C$8:$C$47=$B11)*(Buchungen!$E$8:$E$47&lt;=U$8)*(Buchungen!$F$8:$F$47&gt;U$8)*ROW(Buchungen!$I$8:$I$47)))-7),""))</f>
        <v/>
      </c>
      <c r="V11" s="25" t="str">
        <f aca="false">IF(OR(V$8="",$B11=""),"",IFERROR(INDEX(Buchungen!$I$8:$I$47,SUMPRODUCT(MAX((Buchungen!$C$8:$C$47=$B11)*(Buchungen!$E$8:$E$47&lt;=V$8)*(Buchungen!$F$8:$F$47&gt;V$8)*ROW(Buchungen!$I$8:$I$47)))-7),""))</f>
        <v/>
      </c>
      <c r="W11" s="25" t="str">
        <f aca="false">IF(OR(W$8="",$B11=""),"",IFERROR(INDEX(Buchungen!$I$8:$I$47,SUMPRODUCT(MAX((Buchungen!$C$8:$C$47=$B11)*(Buchungen!$E$8:$E$47&lt;=W$8)*(Buchungen!$F$8:$F$47&gt;W$8)*ROW(Buchungen!$I$8:$I$47)))-7),""))</f>
        <v/>
      </c>
      <c r="X11" s="25" t="str">
        <f aca="false">IF(OR(X$8="",$B11=""),"",IFERROR(INDEX(Buchungen!$I$8:$I$47,SUMPRODUCT(MAX((Buchungen!$C$8:$C$47=$B11)*(Buchungen!$E$8:$E$47&lt;=X$8)*(Buchungen!$F$8:$F$47&gt;X$8)*ROW(Buchungen!$I$8:$I$47)))-7),""))</f>
        <v/>
      </c>
      <c r="Y11" s="25" t="str">
        <f aca="false">IF(OR(Y$8="",$B11=""),"",IFERROR(INDEX(Buchungen!$I$8:$I$47,SUMPRODUCT(MAX((Buchungen!$C$8:$C$47=$B11)*(Buchungen!$E$8:$E$47&lt;=Y$8)*(Buchungen!$F$8:$F$47&gt;Y$8)*ROW(Buchungen!$I$8:$I$47)))-7),""))</f>
        <v/>
      </c>
      <c r="Z11" s="25" t="str">
        <f aca="false">IF(OR(Z$8="",$B11=""),"",IFERROR(INDEX(Buchungen!$I$8:$I$47,SUMPRODUCT(MAX((Buchungen!$C$8:$C$47=$B11)*(Buchungen!$E$8:$E$47&lt;=Z$8)*(Buchungen!$F$8:$F$47&gt;Z$8)*ROW(Buchungen!$I$8:$I$47)))-7),""))</f>
        <v/>
      </c>
      <c r="AA11" s="25" t="str">
        <f aca="false">IF(OR(AA$8="",$B11=""),"",IFERROR(INDEX(Buchungen!$I$8:$I$47,SUMPRODUCT(MAX((Buchungen!$C$8:$C$47=$B11)*(Buchungen!$E$8:$E$47&lt;=AA$8)*(Buchungen!$F$8:$F$47&gt;AA$8)*ROW(Buchungen!$I$8:$I$47)))-7),""))</f>
        <v/>
      </c>
      <c r="AB11" s="25" t="str">
        <f aca="false">IF(OR(AB$8="",$B11=""),"",IFERROR(INDEX(Buchungen!$I$8:$I$47,SUMPRODUCT(MAX((Buchungen!$C$8:$C$47=$B11)*(Buchungen!$E$8:$E$47&lt;=AB$8)*(Buchungen!$F$8:$F$47&gt;AB$8)*ROW(Buchungen!$I$8:$I$47)))-7),""))</f>
        <v/>
      </c>
      <c r="AC11" s="25" t="str">
        <f aca="false">IF(OR(AC$8="",$B11=""),"",IFERROR(INDEX(Buchungen!$I$8:$I$47,SUMPRODUCT(MAX((Buchungen!$C$8:$C$47=$B11)*(Buchungen!$E$8:$E$47&lt;=AC$8)*(Buchungen!$F$8:$F$47&gt;AC$8)*ROW(Buchungen!$I$8:$I$47)))-7),""))</f>
        <v/>
      </c>
      <c r="AD11" s="25" t="str">
        <f aca="false">IF(OR(AD$8="",$B11=""),"",IFERROR(INDEX(Buchungen!$I$8:$I$47,SUMPRODUCT(MAX((Buchungen!$C$8:$C$47=$B11)*(Buchungen!$E$8:$E$47&lt;=AD$8)*(Buchungen!$F$8:$F$47&gt;AD$8)*ROW(Buchungen!$I$8:$I$47)))-7),""))</f>
        <v/>
      </c>
      <c r="AE11" s="25" t="str">
        <f aca="false">IF(OR(AE$8="",$B11=""),"",IFERROR(INDEX(Buchungen!$I$8:$I$47,SUMPRODUCT(MAX((Buchungen!$C$8:$C$47=$B11)*(Buchungen!$E$8:$E$47&lt;=AE$8)*(Buchungen!$F$8:$F$47&gt;AE$8)*ROW(Buchungen!$I$8:$I$47)))-7),""))</f>
        <v>O</v>
      </c>
      <c r="AF11" s="25" t="str">
        <f aca="false">IF(OR(AF$8="",$B11=""),"",IFERROR(INDEX(Buchungen!$I$8:$I$47,SUMPRODUCT(MAX((Buchungen!$C$8:$C$47=$B11)*(Buchungen!$E$8:$E$47&lt;=AF$8)*(Buchungen!$F$8:$F$47&gt;AF$8)*ROW(Buchungen!$I$8:$I$47)))-7),""))</f>
        <v>O</v>
      </c>
      <c r="AG11" s="25" t="str">
        <f aca="false">IF(OR(AG$8="",$B11=""),"",IFERROR(INDEX(Buchungen!$I$8:$I$47,SUMPRODUCT(MAX((Buchungen!$C$8:$C$47=$B11)*(Buchungen!$E$8:$E$47&lt;=AG$8)*(Buchungen!$F$8:$F$47&gt;AG$8)*ROW(Buchungen!$I$8:$I$47)))-7),""))</f>
        <v>O</v>
      </c>
      <c r="AH11" s="25" t="str">
        <f aca="false">IF(OR(AH$8="",$B11=""),"",IFERROR(INDEX(Buchungen!$I$8:$I$47,SUMPRODUCT(MAX((Buchungen!$C$8:$C$47=$B11)*(Buchungen!$E$8:$E$47&lt;=AH$8)*(Buchungen!$F$8:$F$47&gt;AH$8)*ROW(Buchungen!$I$8:$I$47)))-7),""))</f>
        <v>O</v>
      </c>
      <c r="AI11" s="25" t="str">
        <f aca="false">IF(OR(AI$8="",$B11=""),"",IFERROR(INDEX(Buchungen!$I$8:$I$47,SUMPRODUCT(MAX((Buchungen!$C$8:$C$47=$B11)*(Buchungen!$E$8:$E$47&lt;=AI$8)*(Buchungen!$F$8:$F$47&gt;AI$8)*ROW(Buchungen!$I$8:$I$47)))-7),""))</f>
        <v/>
      </c>
      <c r="AJ11" s="31" t="n">
        <f aca="false">IF($B11="","",COUNTIF($E11:$AI11,"B")+COUNTIF($E11:$AI11,"R"))</f>
        <v>5</v>
      </c>
      <c r="AK11" s="32" t="n">
        <f aca="false">IF($B11="","",IFERROR($AJ11/$AM$6,""))</f>
        <v>0.161290322580645</v>
      </c>
    </row>
    <row r="12" customFormat="false" ht="18.75" hidden="false" customHeight="true" outlineLevel="0" collapsed="false">
      <c r="B12" s="22" t="str">
        <f aca="false">IFERROR(INDEX(Stammdaten!$C$7:$C$18,3),"")</f>
        <v>Einheit 03</v>
      </c>
      <c r="C12" s="23" t="str">
        <f aca="false">IF($B12="","",IFERROR(INDEX(Stammdaten!$D$7:$D$18,3),""))</f>
        <v>Raum</v>
      </c>
      <c r="D12" s="24" t="n">
        <f aca="false">IF($B12="","",IFERROR(INDEX(Stammdaten!$E$7:$E$18,3),""))</f>
        <v>6</v>
      </c>
      <c r="E12" s="25" t="str">
        <f aca="false">IF(OR(E$8="",$B12=""),"",IFERROR(INDEX(Buchungen!$I$8:$I$47,SUMPRODUCT(MAX((Buchungen!$C$8:$C$47=$B12)*(Buchungen!$E$8:$E$47&lt;=E$8)*(Buchungen!$F$8:$F$47&gt;E$8)*ROW(Buchungen!$I$8:$I$47)))-7),""))</f>
        <v/>
      </c>
      <c r="F12" s="25" t="str">
        <f aca="false">IF(OR(F$8="",$B12=""),"",IFERROR(INDEX(Buchungen!$I$8:$I$47,SUMPRODUCT(MAX((Buchungen!$C$8:$C$47=$B12)*(Buchungen!$E$8:$E$47&lt;=F$8)*(Buchungen!$F$8:$F$47&gt;F$8)*ROW(Buchungen!$I$8:$I$47)))-7),""))</f>
        <v>B</v>
      </c>
      <c r="G12" s="25" t="str">
        <f aca="false">IF(OR(G$8="",$B12=""),"",IFERROR(INDEX(Buchungen!$I$8:$I$47,SUMPRODUCT(MAX((Buchungen!$C$8:$C$47=$B12)*(Buchungen!$E$8:$E$47&lt;=G$8)*(Buchungen!$F$8:$F$47&gt;G$8)*ROW(Buchungen!$I$8:$I$47)))-7),""))</f>
        <v>B</v>
      </c>
      <c r="H12" s="25" t="str">
        <f aca="false">IF(OR(H$8="",$B12=""),"",IFERROR(INDEX(Buchungen!$I$8:$I$47,SUMPRODUCT(MAX((Buchungen!$C$8:$C$47=$B12)*(Buchungen!$E$8:$E$47&lt;=H$8)*(Buchungen!$F$8:$F$47&gt;H$8)*ROW(Buchungen!$I$8:$I$47)))-7),""))</f>
        <v>B</v>
      </c>
      <c r="I12" s="25" t="str">
        <f aca="false">IF(OR(I$8="",$B12=""),"",IFERROR(INDEX(Buchungen!$I$8:$I$47,SUMPRODUCT(MAX((Buchungen!$C$8:$C$47=$B12)*(Buchungen!$E$8:$E$47&lt;=I$8)*(Buchungen!$F$8:$F$47&gt;I$8)*ROW(Buchungen!$I$8:$I$47)))-7),""))</f>
        <v>B</v>
      </c>
      <c r="J12" s="25" t="str">
        <f aca="false">IF(OR(J$8="",$B12=""),"",IFERROR(INDEX(Buchungen!$I$8:$I$47,SUMPRODUCT(MAX((Buchungen!$C$8:$C$47=$B12)*(Buchungen!$E$8:$E$47&lt;=J$8)*(Buchungen!$F$8:$F$47&gt;J$8)*ROW(Buchungen!$I$8:$I$47)))-7),""))</f>
        <v>B</v>
      </c>
      <c r="K12" s="25" t="str">
        <f aca="false">IF(OR(K$8="",$B12=""),"",IFERROR(INDEX(Buchungen!$I$8:$I$47,SUMPRODUCT(MAX((Buchungen!$C$8:$C$47=$B12)*(Buchungen!$E$8:$E$47&lt;=K$8)*(Buchungen!$F$8:$F$47&gt;K$8)*ROW(Buchungen!$I$8:$I$47)))-7),""))</f>
        <v>B</v>
      </c>
      <c r="L12" s="25" t="str">
        <f aca="false">IF(OR(L$8="",$B12=""),"",IFERROR(INDEX(Buchungen!$I$8:$I$47,SUMPRODUCT(MAX((Buchungen!$C$8:$C$47=$B12)*(Buchungen!$E$8:$E$47&lt;=L$8)*(Buchungen!$F$8:$F$47&gt;L$8)*ROW(Buchungen!$I$8:$I$47)))-7),""))</f>
        <v>B</v>
      </c>
      <c r="M12" s="25" t="str">
        <f aca="false">IF(OR(M$8="",$B12=""),"",IFERROR(INDEX(Buchungen!$I$8:$I$47,SUMPRODUCT(MAX((Buchungen!$C$8:$C$47=$B12)*(Buchungen!$E$8:$E$47&lt;=M$8)*(Buchungen!$F$8:$F$47&gt;M$8)*ROW(Buchungen!$I$8:$I$47)))-7),""))</f>
        <v/>
      </c>
      <c r="N12" s="25" t="str">
        <f aca="false">IF(OR(N$8="",$B12=""),"",IFERROR(INDEX(Buchungen!$I$8:$I$47,SUMPRODUCT(MAX((Buchungen!$C$8:$C$47=$B12)*(Buchungen!$E$8:$E$47&lt;=N$8)*(Buchungen!$F$8:$F$47&gt;N$8)*ROW(Buchungen!$I$8:$I$47)))-7),""))</f>
        <v/>
      </c>
      <c r="O12" s="25" t="str">
        <f aca="false">IF(OR(O$8="",$B12=""),"",IFERROR(INDEX(Buchungen!$I$8:$I$47,SUMPRODUCT(MAX((Buchungen!$C$8:$C$47=$B12)*(Buchungen!$E$8:$E$47&lt;=O$8)*(Buchungen!$F$8:$F$47&gt;O$8)*ROW(Buchungen!$I$8:$I$47)))-7),""))</f>
        <v/>
      </c>
      <c r="P12" s="25" t="str">
        <f aca="false">IF(OR(P$8="",$B12=""),"",IFERROR(INDEX(Buchungen!$I$8:$I$47,SUMPRODUCT(MAX((Buchungen!$C$8:$C$47=$B12)*(Buchungen!$E$8:$E$47&lt;=P$8)*(Buchungen!$F$8:$F$47&gt;P$8)*ROW(Buchungen!$I$8:$I$47)))-7),""))</f>
        <v/>
      </c>
      <c r="Q12" s="25" t="str">
        <f aca="false">IF(OR(Q$8="",$B12=""),"",IFERROR(INDEX(Buchungen!$I$8:$I$47,SUMPRODUCT(MAX((Buchungen!$C$8:$C$47=$B12)*(Buchungen!$E$8:$E$47&lt;=Q$8)*(Buchungen!$F$8:$F$47&gt;Q$8)*ROW(Buchungen!$I$8:$I$47)))-7),""))</f>
        <v/>
      </c>
      <c r="R12" s="25" t="str">
        <f aca="false">IF(OR(R$8="",$B12=""),"",IFERROR(INDEX(Buchungen!$I$8:$I$47,SUMPRODUCT(MAX((Buchungen!$C$8:$C$47=$B12)*(Buchungen!$E$8:$E$47&lt;=R$8)*(Buchungen!$F$8:$F$47&gt;R$8)*ROW(Buchungen!$I$8:$I$47)))-7),""))</f>
        <v/>
      </c>
      <c r="S12" s="25" t="str">
        <f aca="false">IF(OR(S$8="",$B12=""),"",IFERROR(INDEX(Buchungen!$I$8:$I$47,SUMPRODUCT(MAX((Buchungen!$C$8:$C$47=$B12)*(Buchungen!$E$8:$E$47&lt;=S$8)*(Buchungen!$F$8:$F$47&gt;S$8)*ROW(Buchungen!$I$8:$I$47)))-7),""))</f>
        <v>G</v>
      </c>
      <c r="T12" s="25" t="str">
        <f aca="false">IF(OR(T$8="",$B12=""),"",IFERROR(INDEX(Buchungen!$I$8:$I$47,SUMPRODUCT(MAX((Buchungen!$C$8:$C$47=$B12)*(Buchungen!$E$8:$E$47&lt;=T$8)*(Buchungen!$F$8:$F$47&gt;T$8)*ROW(Buchungen!$I$8:$I$47)))-7),""))</f>
        <v>G</v>
      </c>
      <c r="U12" s="25" t="str">
        <f aca="false">IF(OR(U$8="",$B12=""),"",IFERROR(INDEX(Buchungen!$I$8:$I$47,SUMPRODUCT(MAX((Buchungen!$C$8:$C$47=$B12)*(Buchungen!$E$8:$E$47&lt;=U$8)*(Buchungen!$F$8:$F$47&gt;U$8)*ROW(Buchungen!$I$8:$I$47)))-7),""))</f>
        <v/>
      </c>
      <c r="V12" s="25" t="str">
        <f aca="false">IF(OR(V$8="",$B12=""),"",IFERROR(INDEX(Buchungen!$I$8:$I$47,SUMPRODUCT(MAX((Buchungen!$C$8:$C$47=$B12)*(Buchungen!$E$8:$E$47&lt;=V$8)*(Buchungen!$F$8:$F$47&gt;V$8)*ROW(Buchungen!$I$8:$I$47)))-7),""))</f>
        <v/>
      </c>
      <c r="W12" s="25" t="str">
        <f aca="false">IF(OR(W$8="",$B12=""),"",IFERROR(INDEX(Buchungen!$I$8:$I$47,SUMPRODUCT(MAX((Buchungen!$C$8:$C$47=$B12)*(Buchungen!$E$8:$E$47&lt;=W$8)*(Buchungen!$F$8:$F$47&gt;W$8)*ROW(Buchungen!$I$8:$I$47)))-7),""))</f>
        <v/>
      </c>
      <c r="X12" s="25" t="str">
        <f aca="false">IF(OR(X$8="",$B12=""),"",IFERROR(INDEX(Buchungen!$I$8:$I$47,SUMPRODUCT(MAX((Buchungen!$C$8:$C$47=$B12)*(Buchungen!$E$8:$E$47&lt;=X$8)*(Buchungen!$F$8:$F$47&gt;X$8)*ROW(Buchungen!$I$8:$I$47)))-7),""))</f>
        <v/>
      </c>
      <c r="Y12" s="25" t="str">
        <f aca="false">IF(OR(Y$8="",$B12=""),"",IFERROR(INDEX(Buchungen!$I$8:$I$47,SUMPRODUCT(MAX((Buchungen!$C$8:$C$47=$B12)*(Buchungen!$E$8:$E$47&lt;=Y$8)*(Buchungen!$F$8:$F$47&gt;Y$8)*ROW(Buchungen!$I$8:$I$47)))-7),""))</f>
        <v/>
      </c>
      <c r="Z12" s="25" t="str">
        <f aca="false">IF(OR(Z$8="",$B12=""),"",IFERROR(INDEX(Buchungen!$I$8:$I$47,SUMPRODUCT(MAX((Buchungen!$C$8:$C$47=$B12)*(Buchungen!$E$8:$E$47&lt;=Z$8)*(Buchungen!$F$8:$F$47&gt;Z$8)*ROW(Buchungen!$I$8:$I$47)))-7),""))</f>
        <v/>
      </c>
      <c r="AA12" s="25" t="str">
        <f aca="false">IF(OR(AA$8="",$B12=""),"",IFERROR(INDEX(Buchungen!$I$8:$I$47,SUMPRODUCT(MAX((Buchungen!$C$8:$C$47=$B12)*(Buchungen!$E$8:$E$47&lt;=AA$8)*(Buchungen!$F$8:$F$47&gt;AA$8)*ROW(Buchungen!$I$8:$I$47)))-7),""))</f>
        <v/>
      </c>
      <c r="AB12" s="25" t="str">
        <f aca="false">IF(OR(AB$8="",$B12=""),"",IFERROR(INDEX(Buchungen!$I$8:$I$47,SUMPRODUCT(MAX((Buchungen!$C$8:$C$47=$B12)*(Buchungen!$E$8:$E$47&lt;=AB$8)*(Buchungen!$F$8:$F$47&gt;AB$8)*ROW(Buchungen!$I$8:$I$47)))-7),""))</f>
        <v/>
      </c>
      <c r="AC12" s="25" t="str">
        <f aca="false">IF(OR(AC$8="",$B12=""),"",IFERROR(INDEX(Buchungen!$I$8:$I$47,SUMPRODUCT(MAX((Buchungen!$C$8:$C$47=$B12)*(Buchungen!$E$8:$E$47&lt;=AC$8)*(Buchungen!$F$8:$F$47&gt;AC$8)*ROW(Buchungen!$I$8:$I$47)))-7),""))</f>
        <v/>
      </c>
      <c r="AD12" s="25" t="str">
        <f aca="false">IF(OR(AD$8="",$B12=""),"",IFERROR(INDEX(Buchungen!$I$8:$I$47,SUMPRODUCT(MAX((Buchungen!$C$8:$C$47=$B12)*(Buchungen!$E$8:$E$47&lt;=AD$8)*(Buchungen!$F$8:$F$47&gt;AD$8)*ROW(Buchungen!$I$8:$I$47)))-7),""))</f>
        <v/>
      </c>
      <c r="AE12" s="25" t="str">
        <f aca="false">IF(OR(AE$8="",$B12=""),"",IFERROR(INDEX(Buchungen!$I$8:$I$47,SUMPRODUCT(MAX((Buchungen!$C$8:$C$47=$B12)*(Buchungen!$E$8:$E$47&lt;=AE$8)*(Buchungen!$F$8:$F$47&gt;AE$8)*ROW(Buchungen!$I$8:$I$47)))-7),""))</f>
        <v/>
      </c>
      <c r="AF12" s="25" t="str">
        <f aca="false">IF(OR(AF$8="",$B12=""),"",IFERROR(INDEX(Buchungen!$I$8:$I$47,SUMPRODUCT(MAX((Buchungen!$C$8:$C$47=$B12)*(Buchungen!$E$8:$E$47&lt;=AF$8)*(Buchungen!$F$8:$F$47&gt;AF$8)*ROW(Buchungen!$I$8:$I$47)))-7),""))</f>
        <v/>
      </c>
      <c r="AG12" s="25" t="str">
        <f aca="false">IF(OR(AG$8="",$B12=""),"",IFERROR(INDEX(Buchungen!$I$8:$I$47,SUMPRODUCT(MAX((Buchungen!$C$8:$C$47=$B12)*(Buchungen!$E$8:$E$47&lt;=AG$8)*(Buchungen!$F$8:$F$47&gt;AG$8)*ROW(Buchungen!$I$8:$I$47)))-7),""))</f>
        <v/>
      </c>
      <c r="AH12" s="25" t="str">
        <f aca="false">IF(OR(AH$8="",$B12=""),"",IFERROR(INDEX(Buchungen!$I$8:$I$47,SUMPRODUCT(MAX((Buchungen!$C$8:$C$47=$B12)*(Buchungen!$E$8:$E$47&lt;=AH$8)*(Buchungen!$F$8:$F$47&gt;AH$8)*ROW(Buchungen!$I$8:$I$47)))-7),""))</f>
        <v/>
      </c>
      <c r="AI12" s="25" t="str">
        <f aca="false">IF(OR(AI$8="",$B12=""),"",IFERROR(INDEX(Buchungen!$I$8:$I$47,SUMPRODUCT(MAX((Buchungen!$C$8:$C$47=$B12)*(Buchungen!$E$8:$E$47&lt;=AI$8)*(Buchungen!$F$8:$F$47&gt;AI$8)*ROW(Buchungen!$I$8:$I$47)))-7),""))</f>
        <v/>
      </c>
      <c r="AJ12" s="26" t="n">
        <f aca="false">IF($B12="","",COUNTIF($E12:$AI12,"B")+COUNTIF($E12:$AI12,"R"))</f>
        <v>7</v>
      </c>
      <c r="AK12" s="27" t="n">
        <f aca="false">IF($B12="","",IFERROR($AJ12/$AM$6,""))</f>
        <v>0.225806451612903</v>
      </c>
    </row>
    <row r="13" customFormat="false" ht="18.75" hidden="false" customHeight="true" outlineLevel="0" collapsed="false">
      <c r="B13" s="28" t="str">
        <f aca="false">IFERROR(INDEX(Stammdaten!$C$7:$C$18,4),"")</f>
        <v>Einheit 04</v>
      </c>
      <c r="C13" s="29" t="str">
        <f aca="false">IF($B13="","",IFERROR(INDEX(Stammdaten!$D$7:$D$18,4),""))</f>
        <v>Arbeitsplatz</v>
      </c>
      <c r="D13" s="30" t="n">
        <f aca="false">IF($B13="","",IFERROR(INDEX(Stammdaten!$E$7:$E$18,4),""))</f>
        <v>2</v>
      </c>
      <c r="E13" s="25" t="str">
        <f aca="false">IF(OR(E$8="",$B13=""),"",IFERROR(INDEX(Buchungen!$I$8:$I$47,SUMPRODUCT(MAX((Buchungen!$C$8:$C$47=$B13)*(Buchungen!$E$8:$E$47&lt;=E$8)*(Buchungen!$F$8:$F$47&gt;E$8)*ROW(Buchungen!$I$8:$I$47)))-7),""))</f>
        <v/>
      </c>
      <c r="F13" s="25" t="str">
        <f aca="false">IF(OR(F$8="",$B13=""),"",IFERROR(INDEX(Buchungen!$I$8:$I$47,SUMPRODUCT(MAX((Buchungen!$C$8:$C$47=$B13)*(Buchungen!$E$8:$E$47&lt;=F$8)*(Buchungen!$F$8:$F$47&gt;F$8)*ROW(Buchungen!$I$8:$I$47)))-7),""))</f>
        <v/>
      </c>
      <c r="G13" s="25" t="str">
        <f aca="false">IF(OR(G$8="",$B13=""),"",IFERROR(INDEX(Buchungen!$I$8:$I$47,SUMPRODUCT(MAX((Buchungen!$C$8:$C$47=$B13)*(Buchungen!$E$8:$E$47&lt;=G$8)*(Buchungen!$F$8:$F$47&gt;G$8)*ROW(Buchungen!$I$8:$I$47)))-7),""))</f>
        <v/>
      </c>
      <c r="H13" s="25" t="str">
        <f aca="false">IF(OR(H$8="",$B13=""),"",IFERROR(INDEX(Buchungen!$I$8:$I$47,SUMPRODUCT(MAX((Buchungen!$C$8:$C$47=$B13)*(Buchungen!$E$8:$E$47&lt;=H$8)*(Buchungen!$F$8:$F$47&gt;H$8)*ROW(Buchungen!$I$8:$I$47)))-7),""))</f>
        <v/>
      </c>
      <c r="I13" s="25" t="str">
        <f aca="false">IF(OR(I$8="",$B13=""),"",IFERROR(INDEX(Buchungen!$I$8:$I$47,SUMPRODUCT(MAX((Buchungen!$C$8:$C$47=$B13)*(Buchungen!$E$8:$E$47&lt;=I$8)*(Buchungen!$F$8:$F$47&gt;I$8)*ROW(Buchungen!$I$8:$I$47)))-7),""))</f>
        <v>B</v>
      </c>
      <c r="J13" s="25" t="str">
        <f aca="false">IF(OR(J$8="",$B13=""),"",IFERROR(INDEX(Buchungen!$I$8:$I$47,SUMPRODUCT(MAX((Buchungen!$C$8:$C$47=$B13)*(Buchungen!$E$8:$E$47&lt;=J$8)*(Buchungen!$F$8:$F$47&gt;J$8)*ROW(Buchungen!$I$8:$I$47)))-7),""))</f>
        <v>B</v>
      </c>
      <c r="K13" s="25" t="str">
        <f aca="false">IF(OR(K$8="",$B13=""),"",IFERROR(INDEX(Buchungen!$I$8:$I$47,SUMPRODUCT(MAX((Buchungen!$C$8:$C$47=$B13)*(Buchungen!$E$8:$E$47&lt;=K$8)*(Buchungen!$F$8:$F$47&gt;K$8)*ROW(Buchungen!$I$8:$I$47)))-7),""))</f>
        <v>B</v>
      </c>
      <c r="L13" s="25" t="str">
        <f aca="false">IF(OR(L$8="",$B13=""),"",IFERROR(INDEX(Buchungen!$I$8:$I$47,SUMPRODUCT(MAX((Buchungen!$C$8:$C$47=$B13)*(Buchungen!$E$8:$E$47&lt;=L$8)*(Buchungen!$F$8:$F$47&gt;L$8)*ROW(Buchungen!$I$8:$I$47)))-7),""))</f>
        <v>B</v>
      </c>
      <c r="M13" s="25" t="str">
        <f aca="false">IF(OR(M$8="",$B13=""),"",IFERROR(INDEX(Buchungen!$I$8:$I$47,SUMPRODUCT(MAX((Buchungen!$C$8:$C$47=$B13)*(Buchungen!$E$8:$E$47&lt;=M$8)*(Buchungen!$F$8:$F$47&gt;M$8)*ROW(Buchungen!$I$8:$I$47)))-7),""))</f>
        <v>B</v>
      </c>
      <c r="N13" s="25" t="str">
        <f aca="false">IF(OR(N$8="",$B13=""),"",IFERROR(INDEX(Buchungen!$I$8:$I$47,SUMPRODUCT(MAX((Buchungen!$C$8:$C$47=$B13)*(Buchungen!$E$8:$E$47&lt;=N$8)*(Buchungen!$F$8:$F$47&gt;N$8)*ROW(Buchungen!$I$8:$I$47)))-7),""))</f>
        <v>B</v>
      </c>
      <c r="O13" s="25" t="str">
        <f aca="false">IF(OR(O$8="",$B13=""),"",IFERROR(INDEX(Buchungen!$I$8:$I$47,SUMPRODUCT(MAX((Buchungen!$C$8:$C$47=$B13)*(Buchungen!$E$8:$E$47&lt;=O$8)*(Buchungen!$F$8:$F$47&gt;O$8)*ROW(Buchungen!$I$8:$I$47)))-7),""))</f>
        <v>B</v>
      </c>
      <c r="P13" s="25" t="str">
        <f aca="false">IF(OR(P$8="",$B13=""),"",IFERROR(INDEX(Buchungen!$I$8:$I$47,SUMPRODUCT(MAX((Buchungen!$C$8:$C$47=$B13)*(Buchungen!$E$8:$E$47&lt;=P$8)*(Buchungen!$F$8:$F$47&gt;P$8)*ROW(Buchungen!$I$8:$I$47)))-7),""))</f>
        <v/>
      </c>
      <c r="Q13" s="25" t="str">
        <f aca="false">IF(OR(Q$8="",$B13=""),"",IFERROR(INDEX(Buchungen!$I$8:$I$47,SUMPRODUCT(MAX((Buchungen!$C$8:$C$47=$B13)*(Buchungen!$E$8:$E$47&lt;=Q$8)*(Buchungen!$F$8:$F$47&gt;Q$8)*ROW(Buchungen!$I$8:$I$47)))-7),""))</f>
        <v/>
      </c>
      <c r="R13" s="25" t="str">
        <f aca="false">IF(OR(R$8="",$B13=""),"",IFERROR(INDEX(Buchungen!$I$8:$I$47,SUMPRODUCT(MAX((Buchungen!$C$8:$C$47=$B13)*(Buchungen!$E$8:$E$47&lt;=R$8)*(Buchungen!$F$8:$F$47&gt;R$8)*ROW(Buchungen!$I$8:$I$47)))-7),""))</f>
        <v/>
      </c>
      <c r="S13" s="25" t="str">
        <f aca="false">IF(OR(S$8="",$B13=""),"",IFERROR(INDEX(Buchungen!$I$8:$I$47,SUMPRODUCT(MAX((Buchungen!$C$8:$C$47=$B13)*(Buchungen!$E$8:$E$47&lt;=S$8)*(Buchungen!$F$8:$F$47&gt;S$8)*ROW(Buchungen!$I$8:$I$47)))-7),""))</f>
        <v/>
      </c>
      <c r="T13" s="25" t="str">
        <f aca="false">IF(OR(T$8="",$B13=""),"",IFERROR(INDEX(Buchungen!$I$8:$I$47,SUMPRODUCT(MAX((Buchungen!$C$8:$C$47=$B13)*(Buchungen!$E$8:$E$47&lt;=T$8)*(Buchungen!$F$8:$F$47&gt;T$8)*ROW(Buchungen!$I$8:$I$47)))-7),""))</f>
        <v/>
      </c>
      <c r="U13" s="25" t="str">
        <f aca="false">IF(OR(U$8="",$B13=""),"",IFERROR(INDEX(Buchungen!$I$8:$I$47,SUMPRODUCT(MAX((Buchungen!$C$8:$C$47=$B13)*(Buchungen!$E$8:$E$47&lt;=U$8)*(Buchungen!$F$8:$F$47&gt;U$8)*ROW(Buchungen!$I$8:$I$47)))-7),""))</f>
        <v/>
      </c>
      <c r="V13" s="25" t="str">
        <f aca="false">IF(OR(V$8="",$B13=""),"",IFERROR(INDEX(Buchungen!$I$8:$I$47,SUMPRODUCT(MAX((Buchungen!$C$8:$C$47=$B13)*(Buchungen!$E$8:$E$47&lt;=V$8)*(Buchungen!$F$8:$F$47&gt;V$8)*ROW(Buchungen!$I$8:$I$47)))-7),""))</f>
        <v/>
      </c>
      <c r="W13" s="25" t="str">
        <f aca="false">IF(OR(W$8="",$B13=""),"",IFERROR(INDEX(Buchungen!$I$8:$I$47,SUMPRODUCT(MAX((Buchungen!$C$8:$C$47=$B13)*(Buchungen!$E$8:$E$47&lt;=W$8)*(Buchungen!$F$8:$F$47&gt;W$8)*ROW(Buchungen!$I$8:$I$47)))-7),""))</f>
        <v/>
      </c>
      <c r="X13" s="25" t="str">
        <f aca="false">IF(OR(X$8="",$B13=""),"",IFERROR(INDEX(Buchungen!$I$8:$I$47,SUMPRODUCT(MAX((Buchungen!$C$8:$C$47=$B13)*(Buchungen!$E$8:$E$47&lt;=X$8)*(Buchungen!$F$8:$F$47&gt;X$8)*ROW(Buchungen!$I$8:$I$47)))-7),""))</f>
        <v>B</v>
      </c>
      <c r="Y13" s="25" t="str">
        <f aca="false">IF(OR(Y$8="",$B13=""),"",IFERROR(INDEX(Buchungen!$I$8:$I$47,SUMPRODUCT(MAX((Buchungen!$C$8:$C$47=$B13)*(Buchungen!$E$8:$E$47&lt;=Y$8)*(Buchungen!$F$8:$F$47&gt;Y$8)*ROW(Buchungen!$I$8:$I$47)))-7),""))</f>
        <v>B</v>
      </c>
      <c r="Z13" s="25" t="str">
        <f aca="false">IF(OR(Z$8="",$B13=""),"",IFERROR(INDEX(Buchungen!$I$8:$I$47,SUMPRODUCT(MAX((Buchungen!$C$8:$C$47=$B13)*(Buchungen!$E$8:$E$47&lt;=Z$8)*(Buchungen!$F$8:$F$47&gt;Z$8)*ROW(Buchungen!$I$8:$I$47)))-7),""))</f>
        <v>B</v>
      </c>
      <c r="AA13" s="25" t="str">
        <f aca="false">IF(OR(AA$8="",$B13=""),"",IFERROR(INDEX(Buchungen!$I$8:$I$47,SUMPRODUCT(MAX((Buchungen!$C$8:$C$47=$B13)*(Buchungen!$E$8:$E$47&lt;=AA$8)*(Buchungen!$F$8:$F$47&gt;AA$8)*ROW(Buchungen!$I$8:$I$47)))-7),""))</f>
        <v>B</v>
      </c>
      <c r="AB13" s="25" t="str">
        <f aca="false">IF(OR(AB$8="",$B13=""),"",IFERROR(INDEX(Buchungen!$I$8:$I$47,SUMPRODUCT(MAX((Buchungen!$C$8:$C$47=$B13)*(Buchungen!$E$8:$E$47&lt;=AB$8)*(Buchungen!$F$8:$F$47&gt;AB$8)*ROW(Buchungen!$I$8:$I$47)))-7),""))</f>
        <v>B</v>
      </c>
      <c r="AC13" s="25" t="str">
        <f aca="false">IF(OR(AC$8="",$B13=""),"",IFERROR(INDEX(Buchungen!$I$8:$I$47,SUMPRODUCT(MAX((Buchungen!$C$8:$C$47=$B13)*(Buchungen!$E$8:$E$47&lt;=AC$8)*(Buchungen!$F$8:$F$47&gt;AC$8)*ROW(Buchungen!$I$8:$I$47)))-7),""))</f>
        <v>B</v>
      </c>
      <c r="AD13" s="25" t="str">
        <f aca="false">IF(OR(AD$8="",$B13=""),"",IFERROR(INDEX(Buchungen!$I$8:$I$47,SUMPRODUCT(MAX((Buchungen!$C$8:$C$47=$B13)*(Buchungen!$E$8:$E$47&lt;=AD$8)*(Buchungen!$F$8:$F$47&gt;AD$8)*ROW(Buchungen!$I$8:$I$47)))-7),""))</f>
        <v>B</v>
      </c>
      <c r="AE13" s="25" t="str">
        <f aca="false">IF(OR(AE$8="",$B13=""),"",IFERROR(INDEX(Buchungen!$I$8:$I$47,SUMPRODUCT(MAX((Buchungen!$C$8:$C$47=$B13)*(Buchungen!$E$8:$E$47&lt;=AE$8)*(Buchungen!$F$8:$F$47&gt;AE$8)*ROW(Buchungen!$I$8:$I$47)))-7),""))</f>
        <v/>
      </c>
      <c r="AF13" s="25" t="str">
        <f aca="false">IF(OR(AF$8="",$B13=""),"",IFERROR(INDEX(Buchungen!$I$8:$I$47,SUMPRODUCT(MAX((Buchungen!$C$8:$C$47=$B13)*(Buchungen!$E$8:$E$47&lt;=AF$8)*(Buchungen!$F$8:$F$47&gt;AF$8)*ROW(Buchungen!$I$8:$I$47)))-7),""))</f>
        <v/>
      </c>
      <c r="AG13" s="25" t="str">
        <f aca="false">IF(OR(AG$8="",$B13=""),"",IFERROR(INDEX(Buchungen!$I$8:$I$47,SUMPRODUCT(MAX((Buchungen!$C$8:$C$47=$B13)*(Buchungen!$E$8:$E$47&lt;=AG$8)*(Buchungen!$F$8:$F$47&gt;AG$8)*ROW(Buchungen!$I$8:$I$47)))-7),""))</f>
        <v/>
      </c>
      <c r="AH13" s="25" t="str">
        <f aca="false">IF(OR(AH$8="",$B13=""),"",IFERROR(INDEX(Buchungen!$I$8:$I$47,SUMPRODUCT(MAX((Buchungen!$C$8:$C$47=$B13)*(Buchungen!$E$8:$E$47&lt;=AH$8)*(Buchungen!$F$8:$F$47&gt;AH$8)*ROW(Buchungen!$I$8:$I$47)))-7),""))</f>
        <v/>
      </c>
      <c r="AI13" s="25" t="str">
        <f aca="false">IF(OR(AI$8="",$B13=""),"",IFERROR(INDEX(Buchungen!$I$8:$I$47,SUMPRODUCT(MAX((Buchungen!$C$8:$C$47=$B13)*(Buchungen!$E$8:$E$47&lt;=AI$8)*(Buchungen!$F$8:$F$47&gt;AI$8)*ROW(Buchungen!$I$8:$I$47)))-7),""))</f>
        <v/>
      </c>
      <c r="AJ13" s="31" t="n">
        <f aca="false">IF($B13="","",COUNTIF($E13:$AI13,"B")+COUNTIF($E13:$AI13,"R"))</f>
        <v>14</v>
      </c>
      <c r="AK13" s="32" t="n">
        <f aca="false">IF($B13="","",IFERROR($AJ13/$AM$6,""))</f>
        <v>0.451612903225806</v>
      </c>
    </row>
    <row r="14" customFormat="false" ht="18.75" hidden="false" customHeight="true" outlineLevel="0" collapsed="false">
      <c r="B14" s="22" t="str">
        <f aca="false">IFERROR(INDEX(Stammdaten!$C$7:$C$18,5),"")</f>
        <v>Einheit 05</v>
      </c>
      <c r="C14" s="23" t="str">
        <f aca="false">IF($B14="","",IFERROR(INDEX(Stammdaten!$D$7:$D$18,5),""))</f>
        <v>Arbeitsplatz</v>
      </c>
      <c r="D14" s="24" t="n">
        <f aca="false">IF($B14="","",IFERROR(INDEX(Stammdaten!$E$7:$E$18,5),""))</f>
        <v>4</v>
      </c>
      <c r="E14" s="25" t="str">
        <f aca="false">IF(OR(E$8="",$B14=""),"",IFERROR(INDEX(Buchungen!$I$8:$I$47,SUMPRODUCT(MAX((Buchungen!$C$8:$C$47=$B14)*(Buchungen!$E$8:$E$47&lt;=E$8)*(Buchungen!$F$8:$F$47&gt;E$8)*ROW(Buchungen!$I$8:$I$47)))-7),""))</f>
        <v/>
      </c>
      <c r="F14" s="25" t="str">
        <f aca="false">IF(OR(F$8="",$B14=""),"",IFERROR(INDEX(Buchungen!$I$8:$I$47,SUMPRODUCT(MAX((Buchungen!$C$8:$C$47=$B14)*(Buchungen!$E$8:$E$47&lt;=F$8)*(Buchungen!$F$8:$F$47&gt;F$8)*ROW(Buchungen!$I$8:$I$47)))-7),""))</f>
        <v/>
      </c>
      <c r="G14" s="25" t="str">
        <f aca="false">IF(OR(G$8="",$B14=""),"",IFERROR(INDEX(Buchungen!$I$8:$I$47,SUMPRODUCT(MAX((Buchungen!$C$8:$C$47=$B14)*(Buchungen!$E$8:$E$47&lt;=G$8)*(Buchungen!$F$8:$F$47&gt;G$8)*ROW(Buchungen!$I$8:$I$47)))-7),""))</f>
        <v/>
      </c>
      <c r="H14" s="25" t="str">
        <f aca="false">IF(OR(H$8="",$B14=""),"",IFERROR(INDEX(Buchungen!$I$8:$I$47,SUMPRODUCT(MAX((Buchungen!$C$8:$C$47=$B14)*(Buchungen!$E$8:$E$47&lt;=H$8)*(Buchungen!$F$8:$F$47&gt;H$8)*ROW(Buchungen!$I$8:$I$47)))-7),""))</f>
        <v/>
      </c>
      <c r="I14" s="25" t="str">
        <f aca="false">IF(OR(I$8="",$B14=""),"",IFERROR(INDEX(Buchungen!$I$8:$I$47,SUMPRODUCT(MAX((Buchungen!$C$8:$C$47=$B14)*(Buchungen!$E$8:$E$47&lt;=I$8)*(Buchungen!$F$8:$F$47&gt;I$8)*ROW(Buchungen!$I$8:$I$47)))-7),""))</f>
        <v/>
      </c>
      <c r="J14" s="25" t="str">
        <f aca="false">IF(OR(J$8="",$B14=""),"",IFERROR(INDEX(Buchungen!$I$8:$I$47,SUMPRODUCT(MAX((Buchungen!$C$8:$C$47=$B14)*(Buchungen!$E$8:$E$47&lt;=J$8)*(Buchungen!$F$8:$F$47&gt;J$8)*ROW(Buchungen!$I$8:$I$47)))-7),""))</f>
        <v/>
      </c>
      <c r="K14" s="25" t="str">
        <f aca="false">IF(OR(K$8="",$B14=""),"",IFERROR(INDEX(Buchungen!$I$8:$I$47,SUMPRODUCT(MAX((Buchungen!$C$8:$C$47=$B14)*(Buchungen!$E$8:$E$47&lt;=K$8)*(Buchungen!$F$8:$F$47&gt;K$8)*ROW(Buchungen!$I$8:$I$47)))-7),""))</f>
        <v/>
      </c>
      <c r="L14" s="25" t="str">
        <f aca="false">IF(OR(L$8="",$B14=""),"",IFERROR(INDEX(Buchungen!$I$8:$I$47,SUMPRODUCT(MAX((Buchungen!$C$8:$C$47=$B14)*(Buchungen!$E$8:$E$47&lt;=L$8)*(Buchungen!$F$8:$F$47&gt;L$8)*ROW(Buchungen!$I$8:$I$47)))-7),""))</f>
        <v>R</v>
      </c>
      <c r="M14" s="25" t="str">
        <f aca="false">IF(OR(M$8="",$B14=""),"",IFERROR(INDEX(Buchungen!$I$8:$I$47,SUMPRODUCT(MAX((Buchungen!$C$8:$C$47=$B14)*(Buchungen!$E$8:$E$47&lt;=M$8)*(Buchungen!$F$8:$F$47&gt;M$8)*ROW(Buchungen!$I$8:$I$47)))-7),""))</f>
        <v>R</v>
      </c>
      <c r="N14" s="25" t="str">
        <f aca="false">IF(OR(N$8="",$B14=""),"",IFERROR(INDEX(Buchungen!$I$8:$I$47,SUMPRODUCT(MAX((Buchungen!$C$8:$C$47=$B14)*(Buchungen!$E$8:$E$47&lt;=N$8)*(Buchungen!$F$8:$F$47&gt;N$8)*ROW(Buchungen!$I$8:$I$47)))-7),""))</f>
        <v>R</v>
      </c>
      <c r="O14" s="25" t="str">
        <f aca="false">IF(OR(O$8="",$B14=""),"",IFERROR(INDEX(Buchungen!$I$8:$I$47,SUMPRODUCT(MAX((Buchungen!$C$8:$C$47=$B14)*(Buchungen!$E$8:$E$47&lt;=O$8)*(Buchungen!$F$8:$F$47&gt;O$8)*ROW(Buchungen!$I$8:$I$47)))-7),""))</f>
        <v>R</v>
      </c>
      <c r="P14" s="25" t="str">
        <f aca="false">IF(OR(P$8="",$B14=""),"",IFERROR(INDEX(Buchungen!$I$8:$I$47,SUMPRODUCT(MAX((Buchungen!$C$8:$C$47=$B14)*(Buchungen!$E$8:$E$47&lt;=P$8)*(Buchungen!$F$8:$F$47&gt;P$8)*ROW(Buchungen!$I$8:$I$47)))-7),""))</f>
        <v>R</v>
      </c>
      <c r="Q14" s="25" t="str">
        <f aca="false">IF(OR(Q$8="",$B14=""),"",IFERROR(INDEX(Buchungen!$I$8:$I$47,SUMPRODUCT(MAX((Buchungen!$C$8:$C$47=$B14)*(Buchungen!$E$8:$E$47&lt;=Q$8)*(Buchungen!$F$8:$F$47&gt;Q$8)*ROW(Buchungen!$I$8:$I$47)))-7),""))</f>
        <v>R</v>
      </c>
      <c r="R14" s="25" t="str">
        <f aca="false">IF(OR(R$8="",$B14=""),"",IFERROR(INDEX(Buchungen!$I$8:$I$47,SUMPRODUCT(MAX((Buchungen!$C$8:$C$47=$B14)*(Buchungen!$E$8:$E$47&lt;=R$8)*(Buchungen!$F$8:$F$47&gt;R$8)*ROW(Buchungen!$I$8:$I$47)))-7),""))</f>
        <v/>
      </c>
      <c r="S14" s="25" t="str">
        <f aca="false">IF(OR(S$8="",$B14=""),"",IFERROR(INDEX(Buchungen!$I$8:$I$47,SUMPRODUCT(MAX((Buchungen!$C$8:$C$47=$B14)*(Buchungen!$E$8:$E$47&lt;=S$8)*(Buchungen!$F$8:$F$47&gt;S$8)*ROW(Buchungen!$I$8:$I$47)))-7),""))</f>
        <v/>
      </c>
      <c r="T14" s="25" t="str">
        <f aca="false">IF(OR(T$8="",$B14=""),"",IFERROR(INDEX(Buchungen!$I$8:$I$47,SUMPRODUCT(MAX((Buchungen!$C$8:$C$47=$B14)*(Buchungen!$E$8:$E$47&lt;=T$8)*(Buchungen!$F$8:$F$47&gt;T$8)*ROW(Buchungen!$I$8:$I$47)))-7),""))</f>
        <v/>
      </c>
      <c r="U14" s="25" t="str">
        <f aca="false">IF(OR(U$8="",$B14=""),"",IFERROR(INDEX(Buchungen!$I$8:$I$47,SUMPRODUCT(MAX((Buchungen!$C$8:$C$47=$B14)*(Buchungen!$E$8:$E$47&lt;=U$8)*(Buchungen!$F$8:$F$47&gt;U$8)*ROW(Buchungen!$I$8:$I$47)))-7),""))</f>
        <v/>
      </c>
      <c r="V14" s="25" t="str">
        <f aca="false">IF(OR(V$8="",$B14=""),"",IFERROR(INDEX(Buchungen!$I$8:$I$47,SUMPRODUCT(MAX((Buchungen!$C$8:$C$47=$B14)*(Buchungen!$E$8:$E$47&lt;=V$8)*(Buchungen!$F$8:$F$47&gt;V$8)*ROW(Buchungen!$I$8:$I$47)))-7),""))</f>
        <v/>
      </c>
      <c r="W14" s="25" t="str">
        <f aca="false">IF(OR(W$8="",$B14=""),"",IFERROR(INDEX(Buchungen!$I$8:$I$47,SUMPRODUCT(MAX((Buchungen!$C$8:$C$47=$B14)*(Buchungen!$E$8:$E$47&lt;=W$8)*(Buchungen!$F$8:$F$47&gt;W$8)*ROW(Buchungen!$I$8:$I$47)))-7),""))</f>
        <v/>
      </c>
      <c r="X14" s="25" t="str">
        <f aca="false">IF(OR(X$8="",$B14=""),"",IFERROR(INDEX(Buchungen!$I$8:$I$47,SUMPRODUCT(MAX((Buchungen!$C$8:$C$47=$B14)*(Buchungen!$E$8:$E$47&lt;=X$8)*(Buchungen!$F$8:$F$47&gt;X$8)*ROW(Buchungen!$I$8:$I$47)))-7),""))</f>
        <v/>
      </c>
      <c r="Y14" s="25" t="str">
        <f aca="false">IF(OR(Y$8="",$B14=""),"",IFERROR(INDEX(Buchungen!$I$8:$I$47,SUMPRODUCT(MAX((Buchungen!$C$8:$C$47=$B14)*(Buchungen!$E$8:$E$47&lt;=Y$8)*(Buchungen!$F$8:$F$47&gt;Y$8)*ROW(Buchungen!$I$8:$I$47)))-7),""))</f>
        <v/>
      </c>
      <c r="Z14" s="25" t="str">
        <f aca="false">IF(OR(Z$8="",$B14=""),"",IFERROR(INDEX(Buchungen!$I$8:$I$47,SUMPRODUCT(MAX((Buchungen!$C$8:$C$47=$B14)*(Buchungen!$E$8:$E$47&lt;=Z$8)*(Buchungen!$F$8:$F$47&gt;Z$8)*ROW(Buchungen!$I$8:$I$47)))-7),""))</f>
        <v/>
      </c>
      <c r="AA14" s="25" t="str">
        <f aca="false">IF(OR(AA$8="",$B14=""),"",IFERROR(INDEX(Buchungen!$I$8:$I$47,SUMPRODUCT(MAX((Buchungen!$C$8:$C$47=$B14)*(Buchungen!$E$8:$E$47&lt;=AA$8)*(Buchungen!$F$8:$F$47&gt;AA$8)*ROW(Buchungen!$I$8:$I$47)))-7),""))</f>
        <v/>
      </c>
      <c r="AB14" s="25" t="str">
        <f aca="false">IF(OR(AB$8="",$B14=""),"",IFERROR(INDEX(Buchungen!$I$8:$I$47,SUMPRODUCT(MAX((Buchungen!$C$8:$C$47=$B14)*(Buchungen!$E$8:$E$47&lt;=AB$8)*(Buchungen!$F$8:$F$47&gt;AB$8)*ROW(Buchungen!$I$8:$I$47)))-7),""))</f>
        <v/>
      </c>
      <c r="AC14" s="25" t="str">
        <f aca="false">IF(OR(AC$8="",$B14=""),"",IFERROR(INDEX(Buchungen!$I$8:$I$47,SUMPRODUCT(MAX((Buchungen!$C$8:$C$47=$B14)*(Buchungen!$E$8:$E$47&lt;=AC$8)*(Buchungen!$F$8:$F$47&gt;AC$8)*ROW(Buchungen!$I$8:$I$47)))-7),""))</f>
        <v/>
      </c>
      <c r="AD14" s="25" t="str">
        <f aca="false">IF(OR(AD$8="",$B14=""),"",IFERROR(INDEX(Buchungen!$I$8:$I$47,SUMPRODUCT(MAX((Buchungen!$C$8:$C$47=$B14)*(Buchungen!$E$8:$E$47&lt;=AD$8)*(Buchungen!$F$8:$F$47&gt;AD$8)*ROW(Buchungen!$I$8:$I$47)))-7),""))</f>
        <v/>
      </c>
      <c r="AE14" s="25" t="str">
        <f aca="false">IF(OR(AE$8="",$B14=""),"",IFERROR(INDEX(Buchungen!$I$8:$I$47,SUMPRODUCT(MAX((Buchungen!$C$8:$C$47=$B14)*(Buchungen!$E$8:$E$47&lt;=AE$8)*(Buchungen!$F$8:$F$47&gt;AE$8)*ROW(Buchungen!$I$8:$I$47)))-7),""))</f>
        <v/>
      </c>
      <c r="AF14" s="25" t="str">
        <f aca="false">IF(OR(AF$8="",$B14=""),"",IFERROR(INDEX(Buchungen!$I$8:$I$47,SUMPRODUCT(MAX((Buchungen!$C$8:$C$47=$B14)*(Buchungen!$E$8:$E$47&lt;=AF$8)*(Buchungen!$F$8:$F$47&gt;AF$8)*ROW(Buchungen!$I$8:$I$47)))-7),""))</f>
        <v/>
      </c>
      <c r="AG14" s="25" t="str">
        <f aca="false">IF(OR(AG$8="",$B14=""),"",IFERROR(INDEX(Buchungen!$I$8:$I$47,SUMPRODUCT(MAX((Buchungen!$C$8:$C$47=$B14)*(Buchungen!$E$8:$E$47&lt;=AG$8)*(Buchungen!$F$8:$F$47&gt;AG$8)*ROW(Buchungen!$I$8:$I$47)))-7),""))</f>
        <v/>
      </c>
      <c r="AH14" s="25" t="str">
        <f aca="false">IF(OR(AH$8="",$B14=""),"",IFERROR(INDEX(Buchungen!$I$8:$I$47,SUMPRODUCT(MAX((Buchungen!$C$8:$C$47=$B14)*(Buchungen!$E$8:$E$47&lt;=AH$8)*(Buchungen!$F$8:$F$47&gt;AH$8)*ROW(Buchungen!$I$8:$I$47)))-7),""))</f>
        <v/>
      </c>
      <c r="AI14" s="25" t="str">
        <f aca="false">IF(OR(AI$8="",$B14=""),"",IFERROR(INDEX(Buchungen!$I$8:$I$47,SUMPRODUCT(MAX((Buchungen!$C$8:$C$47=$B14)*(Buchungen!$E$8:$E$47&lt;=AI$8)*(Buchungen!$F$8:$F$47&gt;AI$8)*ROW(Buchungen!$I$8:$I$47)))-7),""))</f>
        <v/>
      </c>
      <c r="AJ14" s="26" t="n">
        <f aca="false">IF($B14="","",COUNTIF($E14:$AI14,"B")+COUNTIF($E14:$AI14,"R"))</f>
        <v>6</v>
      </c>
      <c r="AK14" s="27" t="n">
        <f aca="false">IF($B14="","",IFERROR($AJ14/$AM$6,""))</f>
        <v>0.193548387096774</v>
      </c>
    </row>
    <row r="15" customFormat="false" ht="18.75" hidden="false" customHeight="true" outlineLevel="0" collapsed="false">
      <c r="B15" s="28" t="str">
        <f aca="false">IFERROR(INDEX(Stammdaten!$C$7:$C$18,6),"")</f>
        <v>Einheit 06</v>
      </c>
      <c r="C15" s="29" t="str">
        <f aca="false">IF($B15="","",IFERROR(INDEX(Stammdaten!$D$7:$D$18,6),""))</f>
        <v>Veranstaltungsfläche</v>
      </c>
      <c r="D15" s="30" t="n">
        <f aca="false">IF($B15="","",IFERROR(INDEX(Stammdaten!$E$7:$E$18,6),""))</f>
        <v>25</v>
      </c>
      <c r="E15" s="25" t="str">
        <f aca="false">IF(OR(E$8="",$B15=""),"",IFERROR(INDEX(Buchungen!$I$8:$I$47,SUMPRODUCT(MAX((Buchungen!$C$8:$C$47=$B15)*(Buchungen!$E$8:$E$47&lt;=E$8)*(Buchungen!$F$8:$F$47&gt;E$8)*ROW(Buchungen!$I$8:$I$47)))-7),""))</f>
        <v/>
      </c>
      <c r="F15" s="25" t="str">
        <f aca="false">IF(OR(F$8="",$B15=""),"",IFERROR(INDEX(Buchungen!$I$8:$I$47,SUMPRODUCT(MAX((Buchungen!$C$8:$C$47=$B15)*(Buchungen!$E$8:$E$47&lt;=F$8)*(Buchungen!$F$8:$F$47&gt;F$8)*ROW(Buchungen!$I$8:$I$47)))-7),""))</f>
        <v/>
      </c>
      <c r="G15" s="25" t="str">
        <f aca="false">IF(OR(G$8="",$B15=""),"",IFERROR(INDEX(Buchungen!$I$8:$I$47,SUMPRODUCT(MAX((Buchungen!$C$8:$C$47=$B15)*(Buchungen!$E$8:$E$47&lt;=G$8)*(Buchungen!$F$8:$F$47&gt;G$8)*ROW(Buchungen!$I$8:$I$47)))-7),""))</f>
        <v/>
      </c>
      <c r="H15" s="25" t="str">
        <f aca="false">IF(OR(H$8="",$B15=""),"",IFERROR(INDEX(Buchungen!$I$8:$I$47,SUMPRODUCT(MAX((Buchungen!$C$8:$C$47=$B15)*(Buchungen!$E$8:$E$47&lt;=H$8)*(Buchungen!$F$8:$F$47&gt;H$8)*ROW(Buchungen!$I$8:$I$47)))-7),""))</f>
        <v/>
      </c>
      <c r="I15" s="25" t="str">
        <f aca="false">IF(OR(I$8="",$B15=""),"",IFERROR(INDEX(Buchungen!$I$8:$I$47,SUMPRODUCT(MAX((Buchungen!$C$8:$C$47=$B15)*(Buchungen!$E$8:$E$47&lt;=I$8)*(Buchungen!$F$8:$F$47&gt;I$8)*ROW(Buchungen!$I$8:$I$47)))-7),""))</f>
        <v/>
      </c>
      <c r="J15" s="25" t="str">
        <f aca="false">IF(OR(J$8="",$B15=""),"",IFERROR(INDEX(Buchungen!$I$8:$I$47,SUMPRODUCT(MAX((Buchungen!$C$8:$C$47=$B15)*(Buchungen!$E$8:$E$47&lt;=J$8)*(Buchungen!$F$8:$F$47&gt;J$8)*ROW(Buchungen!$I$8:$I$47)))-7),""))</f>
        <v/>
      </c>
      <c r="K15" s="25" t="str">
        <f aca="false">IF(OR(K$8="",$B15=""),"",IFERROR(INDEX(Buchungen!$I$8:$I$47,SUMPRODUCT(MAX((Buchungen!$C$8:$C$47=$B15)*(Buchungen!$E$8:$E$47&lt;=K$8)*(Buchungen!$F$8:$F$47&gt;K$8)*ROW(Buchungen!$I$8:$I$47)))-7),""))</f>
        <v/>
      </c>
      <c r="L15" s="25" t="str">
        <f aca="false">IF(OR(L$8="",$B15=""),"",IFERROR(INDEX(Buchungen!$I$8:$I$47,SUMPRODUCT(MAX((Buchungen!$C$8:$C$47=$B15)*(Buchungen!$E$8:$E$47&lt;=L$8)*(Buchungen!$F$8:$F$47&gt;L$8)*ROW(Buchungen!$I$8:$I$47)))-7),""))</f>
        <v/>
      </c>
      <c r="M15" s="25" t="str">
        <f aca="false">IF(OR(M$8="",$B15=""),"",IFERROR(INDEX(Buchungen!$I$8:$I$47,SUMPRODUCT(MAX((Buchungen!$C$8:$C$47=$B15)*(Buchungen!$E$8:$E$47&lt;=M$8)*(Buchungen!$F$8:$F$47&gt;M$8)*ROW(Buchungen!$I$8:$I$47)))-7),""))</f>
        <v/>
      </c>
      <c r="N15" s="25" t="str">
        <f aca="false">IF(OR(N$8="",$B15=""),"",IFERROR(INDEX(Buchungen!$I$8:$I$47,SUMPRODUCT(MAX((Buchungen!$C$8:$C$47=$B15)*(Buchungen!$E$8:$E$47&lt;=N$8)*(Buchungen!$F$8:$F$47&gt;N$8)*ROW(Buchungen!$I$8:$I$47)))-7),""))</f>
        <v/>
      </c>
      <c r="O15" s="25" t="str">
        <f aca="false">IF(OR(O$8="",$B15=""),"",IFERROR(INDEX(Buchungen!$I$8:$I$47,SUMPRODUCT(MAX((Buchungen!$C$8:$C$47=$B15)*(Buchungen!$E$8:$E$47&lt;=O$8)*(Buchungen!$F$8:$F$47&gt;O$8)*ROW(Buchungen!$I$8:$I$47)))-7),""))</f>
        <v/>
      </c>
      <c r="P15" s="25" t="str">
        <f aca="false">IF(OR(P$8="",$B15=""),"",IFERROR(INDEX(Buchungen!$I$8:$I$47,SUMPRODUCT(MAX((Buchungen!$C$8:$C$47=$B15)*(Buchungen!$E$8:$E$47&lt;=P$8)*(Buchungen!$F$8:$F$47&gt;P$8)*ROW(Buchungen!$I$8:$I$47)))-7),""))</f>
        <v/>
      </c>
      <c r="Q15" s="25" t="str">
        <f aca="false">IF(OR(Q$8="",$B15=""),"",IFERROR(INDEX(Buchungen!$I$8:$I$47,SUMPRODUCT(MAX((Buchungen!$C$8:$C$47=$B15)*(Buchungen!$E$8:$E$47&lt;=Q$8)*(Buchungen!$F$8:$F$47&gt;Q$8)*ROW(Buchungen!$I$8:$I$47)))-7),""))</f>
        <v/>
      </c>
      <c r="R15" s="25" t="str">
        <f aca="false">IF(OR(R$8="",$B15=""),"",IFERROR(INDEX(Buchungen!$I$8:$I$47,SUMPRODUCT(MAX((Buchungen!$C$8:$C$47=$B15)*(Buchungen!$E$8:$E$47&lt;=R$8)*(Buchungen!$F$8:$F$47&gt;R$8)*ROW(Buchungen!$I$8:$I$47)))-7),""))</f>
        <v/>
      </c>
      <c r="S15" s="25" t="str">
        <f aca="false">IF(OR(S$8="",$B15=""),"",IFERROR(INDEX(Buchungen!$I$8:$I$47,SUMPRODUCT(MAX((Buchungen!$C$8:$C$47=$B15)*(Buchungen!$E$8:$E$47&lt;=S$8)*(Buchungen!$F$8:$F$47&gt;S$8)*ROW(Buchungen!$I$8:$I$47)))-7),""))</f>
        <v/>
      </c>
      <c r="T15" s="25" t="str">
        <f aca="false">IF(OR(T$8="",$B15=""),"",IFERROR(INDEX(Buchungen!$I$8:$I$47,SUMPRODUCT(MAX((Buchungen!$C$8:$C$47=$B15)*(Buchungen!$E$8:$E$47&lt;=T$8)*(Buchungen!$F$8:$F$47&gt;T$8)*ROW(Buchungen!$I$8:$I$47)))-7),""))</f>
        <v/>
      </c>
      <c r="U15" s="25" t="str">
        <f aca="false">IF(OR(U$8="",$B15=""),"",IFERROR(INDEX(Buchungen!$I$8:$I$47,SUMPRODUCT(MAX((Buchungen!$C$8:$C$47=$B15)*(Buchungen!$E$8:$E$47&lt;=U$8)*(Buchungen!$F$8:$F$47&gt;U$8)*ROW(Buchungen!$I$8:$I$47)))-7),""))</f>
        <v>B</v>
      </c>
      <c r="V15" s="25" t="str">
        <f aca="false">IF(OR(V$8="",$B15=""),"",IFERROR(INDEX(Buchungen!$I$8:$I$47,SUMPRODUCT(MAX((Buchungen!$C$8:$C$47=$B15)*(Buchungen!$E$8:$E$47&lt;=V$8)*(Buchungen!$F$8:$F$47&gt;V$8)*ROW(Buchungen!$I$8:$I$47)))-7),""))</f>
        <v>B</v>
      </c>
      <c r="W15" s="25" t="str">
        <f aca="false">IF(OR(W$8="",$B15=""),"",IFERROR(INDEX(Buchungen!$I$8:$I$47,SUMPRODUCT(MAX((Buchungen!$C$8:$C$47=$B15)*(Buchungen!$E$8:$E$47&lt;=W$8)*(Buchungen!$F$8:$F$47&gt;W$8)*ROW(Buchungen!$I$8:$I$47)))-7),""))</f>
        <v/>
      </c>
      <c r="X15" s="25" t="str">
        <f aca="false">IF(OR(X$8="",$B15=""),"",IFERROR(INDEX(Buchungen!$I$8:$I$47,SUMPRODUCT(MAX((Buchungen!$C$8:$C$47=$B15)*(Buchungen!$E$8:$E$47&lt;=X$8)*(Buchungen!$F$8:$F$47&gt;X$8)*ROW(Buchungen!$I$8:$I$47)))-7),""))</f>
        <v/>
      </c>
      <c r="Y15" s="25" t="str">
        <f aca="false">IF(OR(Y$8="",$B15=""),"",IFERROR(INDEX(Buchungen!$I$8:$I$47,SUMPRODUCT(MAX((Buchungen!$C$8:$C$47=$B15)*(Buchungen!$E$8:$E$47&lt;=Y$8)*(Buchungen!$F$8:$F$47&gt;Y$8)*ROW(Buchungen!$I$8:$I$47)))-7),""))</f>
        <v/>
      </c>
      <c r="Z15" s="25" t="str">
        <f aca="false">IF(OR(Z$8="",$B15=""),"",IFERROR(INDEX(Buchungen!$I$8:$I$47,SUMPRODUCT(MAX((Buchungen!$C$8:$C$47=$B15)*(Buchungen!$E$8:$E$47&lt;=Z$8)*(Buchungen!$F$8:$F$47&gt;Z$8)*ROW(Buchungen!$I$8:$I$47)))-7),""))</f>
        <v/>
      </c>
      <c r="AA15" s="25" t="str">
        <f aca="false">IF(OR(AA$8="",$B15=""),"",IFERROR(INDEX(Buchungen!$I$8:$I$47,SUMPRODUCT(MAX((Buchungen!$C$8:$C$47=$B15)*(Buchungen!$E$8:$E$47&lt;=AA$8)*(Buchungen!$F$8:$F$47&gt;AA$8)*ROW(Buchungen!$I$8:$I$47)))-7),""))</f>
        <v/>
      </c>
      <c r="AB15" s="25" t="str">
        <f aca="false">IF(OR(AB$8="",$B15=""),"",IFERROR(INDEX(Buchungen!$I$8:$I$47,SUMPRODUCT(MAX((Buchungen!$C$8:$C$47=$B15)*(Buchungen!$E$8:$E$47&lt;=AB$8)*(Buchungen!$F$8:$F$47&gt;AB$8)*ROW(Buchungen!$I$8:$I$47)))-7),""))</f>
        <v/>
      </c>
      <c r="AC15" s="25" t="str">
        <f aca="false">IF(OR(AC$8="",$B15=""),"",IFERROR(INDEX(Buchungen!$I$8:$I$47,SUMPRODUCT(MAX((Buchungen!$C$8:$C$47=$B15)*(Buchungen!$E$8:$E$47&lt;=AC$8)*(Buchungen!$F$8:$F$47&gt;AC$8)*ROW(Buchungen!$I$8:$I$47)))-7),""))</f>
        <v/>
      </c>
      <c r="AD15" s="25" t="str">
        <f aca="false">IF(OR(AD$8="",$B15=""),"",IFERROR(INDEX(Buchungen!$I$8:$I$47,SUMPRODUCT(MAX((Buchungen!$C$8:$C$47=$B15)*(Buchungen!$E$8:$E$47&lt;=AD$8)*(Buchungen!$F$8:$F$47&gt;AD$8)*ROW(Buchungen!$I$8:$I$47)))-7),""))</f>
        <v/>
      </c>
      <c r="AE15" s="25" t="str">
        <f aca="false">IF(OR(AE$8="",$B15=""),"",IFERROR(INDEX(Buchungen!$I$8:$I$47,SUMPRODUCT(MAX((Buchungen!$C$8:$C$47=$B15)*(Buchungen!$E$8:$E$47&lt;=AE$8)*(Buchungen!$F$8:$F$47&gt;AE$8)*ROW(Buchungen!$I$8:$I$47)))-7),""))</f>
        <v/>
      </c>
      <c r="AF15" s="25" t="str">
        <f aca="false">IF(OR(AF$8="",$B15=""),"",IFERROR(INDEX(Buchungen!$I$8:$I$47,SUMPRODUCT(MAX((Buchungen!$C$8:$C$47=$B15)*(Buchungen!$E$8:$E$47&lt;=AF$8)*(Buchungen!$F$8:$F$47&gt;AF$8)*ROW(Buchungen!$I$8:$I$47)))-7),""))</f>
        <v>R</v>
      </c>
      <c r="AG15" s="25" t="str">
        <f aca="false">IF(OR(AG$8="",$B15=""),"",IFERROR(INDEX(Buchungen!$I$8:$I$47,SUMPRODUCT(MAX((Buchungen!$C$8:$C$47=$B15)*(Buchungen!$E$8:$E$47&lt;=AG$8)*(Buchungen!$F$8:$F$47&gt;AG$8)*ROW(Buchungen!$I$8:$I$47)))-7),""))</f>
        <v>R</v>
      </c>
      <c r="AH15" s="25" t="str">
        <f aca="false">IF(OR(AH$8="",$B15=""),"",IFERROR(INDEX(Buchungen!$I$8:$I$47,SUMPRODUCT(MAX((Buchungen!$C$8:$C$47=$B15)*(Buchungen!$E$8:$E$47&lt;=AH$8)*(Buchungen!$F$8:$F$47&gt;AH$8)*ROW(Buchungen!$I$8:$I$47)))-7),""))</f>
        <v/>
      </c>
      <c r="AI15" s="25" t="str">
        <f aca="false">IF(OR(AI$8="",$B15=""),"",IFERROR(INDEX(Buchungen!$I$8:$I$47,SUMPRODUCT(MAX((Buchungen!$C$8:$C$47=$B15)*(Buchungen!$E$8:$E$47&lt;=AI$8)*(Buchungen!$F$8:$F$47&gt;AI$8)*ROW(Buchungen!$I$8:$I$47)))-7),""))</f>
        <v/>
      </c>
      <c r="AJ15" s="31" t="n">
        <f aca="false">IF($B15="","",COUNTIF($E15:$AI15,"B")+COUNTIF($E15:$AI15,"R"))</f>
        <v>4</v>
      </c>
      <c r="AK15" s="32" t="n">
        <f aca="false">IF($B15="","",IFERROR($AJ15/$AM$6,""))</f>
        <v>0.129032258064516</v>
      </c>
    </row>
    <row r="16" customFormat="false" ht="18.75" hidden="false" customHeight="true" outlineLevel="0" collapsed="false">
      <c r="B16" s="22" t="str">
        <f aca="false">IFERROR(INDEX(Stammdaten!$C$7:$C$18,7),"")</f>
        <v>Einheit 07</v>
      </c>
      <c r="C16" s="23" t="str">
        <f aca="false">IF($B16="","",IFERROR(INDEX(Stammdaten!$D$7:$D$18,7),""))</f>
        <v>Fahrzeug</v>
      </c>
      <c r="D16" s="24" t="n">
        <f aca="false">IF($B16="","",IFERROR(INDEX(Stammdaten!$E$7:$E$18,7),""))</f>
        <v>5</v>
      </c>
      <c r="E16" s="25" t="str">
        <f aca="false">IF(OR(E$8="",$B16=""),"",IFERROR(INDEX(Buchungen!$I$8:$I$47,SUMPRODUCT(MAX((Buchungen!$C$8:$C$47=$B16)*(Buchungen!$E$8:$E$47&lt;=E$8)*(Buchungen!$F$8:$F$47&gt;E$8)*ROW(Buchungen!$I$8:$I$47)))-7),""))</f>
        <v/>
      </c>
      <c r="F16" s="25" t="str">
        <f aca="false">IF(OR(F$8="",$B16=""),"",IFERROR(INDEX(Buchungen!$I$8:$I$47,SUMPRODUCT(MAX((Buchungen!$C$8:$C$47=$B16)*(Buchungen!$E$8:$E$47&lt;=F$8)*(Buchungen!$F$8:$F$47&gt;F$8)*ROW(Buchungen!$I$8:$I$47)))-7),""))</f>
        <v/>
      </c>
      <c r="G16" s="25" t="str">
        <f aca="false">IF(OR(G$8="",$B16=""),"",IFERROR(INDEX(Buchungen!$I$8:$I$47,SUMPRODUCT(MAX((Buchungen!$C$8:$C$47=$B16)*(Buchungen!$E$8:$E$47&lt;=G$8)*(Buchungen!$F$8:$F$47&gt;G$8)*ROW(Buchungen!$I$8:$I$47)))-7),""))</f>
        <v/>
      </c>
      <c r="H16" s="25" t="str">
        <f aca="false">IF(OR(H$8="",$B16=""),"",IFERROR(INDEX(Buchungen!$I$8:$I$47,SUMPRODUCT(MAX((Buchungen!$C$8:$C$47=$B16)*(Buchungen!$E$8:$E$47&lt;=H$8)*(Buchungen!$F$8:$F$47&gt;H$8)*ROW(Buchungen!$I$8:$I$47)))-7),""))</f>
        <v/>
      </c>
      <c r="I16" s="25" t="str">
        <f aca="false">IF(OR(I$8="",$B16=""),"",IFERROR(INDEX(Buchungen!$I$8:$I$47,SUMPRODUCT(MAX((Buchungen!$C$8:$C$47=$B16)*(Buchungen!$E$8:$E$47&lt;=I$8)*(Buchungen!$F$8:$F$47&gt;I$8)*ROW(Buchungen!$I$8:$I$47)))-7),""))</f>
        <v/>
      </c>
      <c r="J16" s="25" t="str">
        <f aca="false">IF(OR(J$8="",$B16=""),"",IFERROR(INDEX(Buchungen!$I$8:$I$47,SUMPRODUCT(MAX((Buchungen!$C$8:$C$47=$B16)*(Buchungen!$E$8:$E$47&lt;=J$8)*(Buchungen!$F$8:$F$47&gt;J$8)*ROW(Buchungen!$I$8:$I$47)))-7),""))</f>
        <v>B</v>
      </c>
      <c r="K16" s="25" t="str">
        <f aca="false">IF(OR(K$8="",$B16=""),"",IFERROR(INDEX(Buchungen!$I$8:$I$47,SUMPRODUCT(MAX((Buchungen!$C$8:$C$47=$B16)*(Buchungen!$E$8:$E$47&lt;=K$8)*(Buchungen!$F$8:$F$47&gt;K$8)*ROW(Buchungen!$I$8:$I$47)))-7),""))</f>
        <v>B</v>
      </c>
      <c r="L16" s="25" t="str">
        <f aca="false">IF(OR(L$8="",$B16=""),"",IFERROR(INDEX(Buchungen!$I$8:$I$47,SUMPRODUCT(MAX((Buchungen!$C$8:$C$47=$B16)*(Buchungen!$E$8:$E$47&lt;=L$8)*(Buchungen!$F$8:$F$47&gt;L$8)*ROW(Buchungen!$I$8:$I$47)))-7),""))</f>
        <v>B</v>
      </c>
      <c r="M16" s="25" t="str">
        <f aca="false">IF(OR(M$8="",$B16=""),"",IFERROR(INDEX(Buchungen!$I$8:$I$47,SUMPRODUCT(MAX((Buchungen!$C$8:$C$47=$B16)*(Buchungen!$E$8:$E$47&lt;=M$8)*(Buchungen!$F$8:$F$47&gt;M$8)*ROW(Buchungen!$I$8:$I$47)))-7),""))</f>
        <v>B</v>
      </c>
      <c r="N16" s="25" t="str">
        <f aca="false">IF(OR(N$8="",$B16=""),"",IFERROR(INDEX(Buchungen!$I$8:$I$47,SUMPRODUCT(MAX((Buchungen!$C$8:$C$47=$B16)*(Buchungen!$E$8:$E$47&lt;=N$8)*(Buchungen!$F$8:$F$47&gt;N$8)*ROW(Buchungen!$I$8:$I$47)))-7),""))</f>
        <v>B</v>
      </c>
      <c r="O16" s="25" t="str">
        <f aca="false">IF(OR(O$8="",$B16=""),"",IFERROR(INDEX(Buchungen!$I$8:$I$47,SUMPRODUCT(MAX((Buchungen!$C$8:$C$47=$B16)*(Buchungen!$E$8:$E$47&lt;=O$8)*(Buchungen!$F$8:$F$47&gt;O$8)*ROW(Buchungen!$I$8:$I$47)))-7),""))</f>
        <v/>
      </c>
      <c r="P16" s="25" t="str">
        <f aca="false">IF(OR(P$8="",$B16=""),"",IFERROR(INDEX(Buchungen!$I$8:$I$47,SUMPRODUCT(MAX((Buchungen!$C$8:$C$47=$B16)*(Buchungen!$E$8:$E$47&lt;=P$8)*(Buchungen!$F$8:$F$47&gt;P$8)*ROW(Buchungen!$I$8:$I$47)))-7),""))</f>
        <v/>
      </c>
      <c r="Q16" s="25" t="str">
        <f aca="false">IF(OR(Q$8="",$B16=""),"",IFERROR(INDEX(Buchungen!$I$8:$I$47,SUMPRODUCT(MAX((Buchungen!$C$8:$C$47=$B16)*(Buchungen!$E$8:$E$47&lt;=Q$8)*(Buchungen!$F$8:$F$47&gt;Q$8)*ROW(Buchungen!$I$8:$I$47)))-7),""))</f>
        <v/>
      </c>
      <c r="R16" s="25" t="str">
        <f aca="false">IF(OR(R$8="",$B16=""),"",IFERROR(INDEX(Buchungen!$I$8:$I$47,SUMPRODUCT(MAX((Buchungen!$C$8:$C$47=$B16)*(Buchungen!$E$8:$E$47&lt;=R$8)*(Buchungen!$F$8:$F$47&gt;R$8)*ROW(Buchungen!$I$8:$I$47)))-7),""))</f>
        <v/>
      </c>
      <c r="S16" s="25" t="str">
        <f aca="false">IF(OR(S$8="",$B16=""),"",IFERROR(INDEX(Buchungen!$I$8:$I$47,SUMPRODUCT(MAX((Buchungen!$C$8:$C$47=$B16)*(Buchungen!$E$8:$E$47&lt;=S$8)*(Buchungen!$F$8:$F$47&gt;S$8)*ROW(Buchungen!$I$8:$I$47)))-7),""))</f>
        <v/>
      </c>
      <c r="T16" s="25" t="str">
        <f aca="false">IF(OR(T$8="",$B16=""),"",IFERROR(INDEX(Buchungen!$I$8:$I$47,SUMPRODUCT(MAX((Buchungen!$C$8:$C$47=$B16)*(Buchungen!$E$8:$E$47&lt;=T$8)*(Buchungen!$F$8:$F$47&gt;T$8)*ROW(Buchungen!$I$8:$I$47)))-7),""))</f>
        <v/>
      </c>
      <c r="U16" s="25" t="str">
        <f aca="false">IF(OR(U$8="",$B16=""),"",IFERROR(INDEX(Buchungen!$I$8:$I$47,SUMPRODUCT(MAX((Buchungen!$C$8:$C$47=$B16)*(Buchungen!$E$8:$E$47&lt;=U$8)*(Buchungen!$F$8:$F$47&gt;U$8)*ROW(Buchungen!$I$8:$I$47)))-7),""))</f>
        <v/>
      </c>
      <c r="V16" s="25" t="str">
        <f aca="false">IF(OR(V$8="",$B16=""),"",IFERROR(INDEX(Buchungen!$I$8:$I$47,SUMPRODUCT(MAX((Buchungen!$C$8:$C$47=$B16)*(Buchungen!$E$8:$E$47&lt;=V$8)*(Buchungen!$F$8:$F$47&gt;V$8)*ROW(Buchungen!$I$8:$I$47)))-7),""))</f>
        <v/>
      </c>
      <c r="W16" s="25" t="str">
        <f aca="false">IF(OR(W$8="",$B16=""),"",IFERROR(INDEX(Buchungen!$I$8:$I$47,SUMPRODUCT(MAX((Buchungen!$C$8:$C$47=$B16)*(Buchungen!$E$8:$E$47&lt;=W$8)*(Buchungen!$F$8:$F$47&gt;W$8)*ROW(Buchungen!$I$8:$I$47)))-7),""))</f>
        <v/>
      </c>
      <c r="X16" s="25" t="str">
        <f aca="false">IF(OR(X$8="",$B16=""),"",IFERROR(INDEX(Buchungen!$I$8:$I$47,SUMPRODUCT(MAX((Buchungen!$C$8:$C$47=$B16)*(Buchungen!$E$8:$E$47&lt;=X$8)*(Buchungen!$F$8:$F$47&gt;X$8)*ROW(Buchungen!$I$8:$I$47)))-7),""))</f>
        <v/>
      </c>
      <c r="Y16" s="25" t="str">
        <f aca="false">IF(OR(Y$8="",$B16=""),"",IFERROR(INDEX(Buchungen!$I$8:$I$47,SUMPRODUCT(MAX((Buchungen!$C$8:$C$47=$B16)*(Buchungen!$E$8:$E$47&lt;=Y$8)*(Buchungen!$F$8:$F$47&gt;Y$8)*ROW(Buchungen!$I$8:$I$47)))-7),""))</f>
        <v/>
      </c>
      <c r="Z16" s="25" t="str">
        <f aca="false">IF(OR(Z$8="",$B16=""),"",IFERROR(INDEX(Buchungen!$I$8:$I$47,SUMPRODUCT(MAX((Buchungen!$C$8:$C$47=$B16)*(Buchungen!$E$8:$E$47&lt;=Z$8)*(Buchungen!$F$8:$F$47&gt;Z$8)*ROW(Buchungen!$I$8:$I$47)))-7),""))</f>
        <v/>
      </c>
      <c r="AA16" s="25" t="str">
        <f aca="false">IF(OR(AA$8="",$B16=""),"",IFERROR(INDEX(Buchungen!$I$8:$I$47,SUMPRODUCT(MAX((Buchungen!$C$8:$C$47=$B16)*(Buchungen!$E$8:$E$47&lt;=AA$8)*(Buchungen!$F$8:$F$47&gt;AA$8)*ROW(Buchungen!$I$8:$I$47)))-7),""))</f>
        <v/>
      </c>
      <c r="AB16" s="25" t="str">
        <f aca="false">IF(OR(AB$8="",$B16=""),"",IFERROR(INDEX(Buchungen!$I$8:$I$47,SUMPRODUCT(MAX((Buchungen!$C$8:$C$47=$B16)*(Buchungen!$E$8:$E$47&lt;=AB$8)*(Buchungen!$F$8:$F$47&gt;AB$8)*ROW(Buchungen!$I$8:$I$47)))-7),""))</f>
        <v/>
      </c>
      <c r="AC16" s="25" t="str">
        <f aca="false">IF(OR(AC$8="",$B16=""),"",IFERROR(INDEX(Buchungen!$I$8:$I$47,SUMPRODUCT(MAX((Buchungen!$C$8:$C$47=$B16)*(Buchungen!$E$8:$E$47&lt;=AC$8)*(Buchungen!$F$8:$F$47&gt;AC$8)*ROW(Buchungen!$I$8:$I$47)))-7),""))</f>
        <v/>
      </c>
      <c r="AD16" s="25" t="str">
        <f aca="false">IF(OR(AD$8="",$B16=""),"",IFERROR(INDEX(Buchungen!$I$8:$I$47,SUMPRODUCT(MAX((Buchungen!$C$8:$C$47=$B16)*(Buchungen!$E$8:$E$47&lt;=AD$8)*(Buchungen!$F$8:$F$47&gt;AD$8)*ROW(Buchungen!$I$8:$I$47)))-7),""))</f>
        <v/>
      </c>
      <c r="AE16" s="25" t="str">
        <f aca="false">IF(OR(AE$8="",$B16=""),"",IFERROR(INDEX(Buchungen!$I$8:$I$47,SUMPRODUCT(MAX((Buchungen!$C$8:$C$47=$B16)*(Buchungen!$E$8:$E$47&lt;=AE$8)*(Buchungen!$F$8:$F$47&gt;AE$8)*ROW(Buchungen!$I$8:$I$47)))-7),""))</f>
        <v/>
      </c>
      <c r="AF16" s="25" t="str">
        <f aca="false">IF(OR(AF$8="",$B16=""),"",IFERROR(INDEX(Buchungen!$I$8:$I$47,SUMPRODUCT(MAX((Buchungen!$C$8:$C$47=$B16)*(Buchungen!$E$8:$E$47&lt;=AF$8)*(Buchungen!$F$8:$F$47&gt;AF$8)*ROW(Buchungen!$I$8:$I$47)))-7),""))</f>
        <v/>
      </c>
      <c r="AG16" s="25" t="str">
        <f aca="false">IF(OR(AG$8="",$B16=""),"",IFERROR(INDEX(Buchungen!$I$8:$I$47,SUMPRODUCT(MAX((Buchungen!$C$8:$C$47=$B16)*(Buchungen!$E$8:$E$47&lt;=AG$8)*(Buchungen!$F$8:$F$47&gt;AG$8)*ROW(Buchungen!$I$8:$I$47)))-7),""))</f>
        <v/>
      </c>
      <c r="AH16" s="25" t="str">
        <f aca="false">IF(OR(AH$8="",$B16=""),"",IFERROR(INDEX(Buchungen!$I$8:$I$47,SUMPRODUCT(MAX((Buchungen!$C$8:$C$47=$B16)*(Buchungen!$E$8:$E$47&lt;=AH$8)*(Buchungen!$F$8:$F$47&gt;AH$8)*ROW(Buchungen!$I$8:$I$47)))-7),""))</f>
        <v/>
      </c>
      <c r="AI16" s="25" t="str">
        <f aca="false">IF(OR(AI$8="",$B16=""),"",IFERROR(INDEX(Buchungen!$I$8:$I$47,SUMPRODUCT(MAX((Buchungen!$C$8:$C$47=$B16)*(Buchungen!$E$8:$E$47&lt;=AI$8)*(Buchungen!$F$8:$F$47&gt;AI$8)*ROW(Buchungen!$I$8:$I$47)))-7),""))</f>
        <v/>
      </c>
      <c r="AJ16" s="26" t="n">
        <f aca="false">IF($B16="","",COUNTIF($E16:$AI16,"B")+COUNTIF($E16:$AI16,"R"))</f>
        <v>5</v>
      </c>
      <c r="AK16" s="27" t="n">
        <f aca="false">IF($B16="","",IFERROR($AJ16/$AM$6,""))</f>
        <v>0.161290322580645</v>
      </c>
    </row>
    <row r="17" customFormat="false" ht="18.75" hidden="false" customHeight="true" outlineLevel="0" collapsed="false">
      <c r="B17" s="28" t="str">
        <f aca="false">IFERROR(INDEX(Stammdaten!$C$7:$C$18,8),"")</f>
        <v>Einheit 08</v>
      </c>
      <c r="C17" s="29" t="str">
        <f aca="false">IF($B17="","",IFERROR(INDEX(Stammdaten!$D$7:$D$18,8),""))</f>
        <v>Stellplatz</v>
      </c>
      <c r="D17" s="30" t="n">
        <f aca="false">IF($B17="","",IFERROR(INDEX(Stammdaten!$E$7:$E$18,8),""))</f>
        <v>1</v>
      </c>
      <c r="E17" s="25" t="str">
        <f aca="false">IF(OR(E$8="",$B17=""),"",IFERROR(INDEX(Buchungen!$I$8:$I$47,SUMPRODUCT(MAX((Buchungen!$C$8:$C$47=$B17)*(Buchungen!$E$8:$E$47&lt;=E$8)*(Buchungen!$F$8:$F$47&gt;E$8)*ROW(Buchungen!$I$8:$I$47)))-7),""))</f>
        <v>B</v>
      </c>
      <c r="F17" s="25" t="str">
        <f aca="false">IF(OR(F$8="",$B17=""),"",IFERROR(INDEX(Buchungen!$I$8:$I$47,SUMPRODUCT(MAX((Buchungen!$C$8:$C$47=$B17)*(Buchungen!$E$8:$E$47&lt;=F$8)*(Buchungen!$F$8:$F$47&gt;F$8)*ROW(Buchungen!$I$8:$I$47)))-7),""))</f>
        <v>B</v>
      </c>
      <c r="G17" s="25" t="str">
        <f aca="false">IF(OR(G$8="",$B17=""),"",IFERROR(INDEX(Buchungen!$I$8:$I$47,SUMPRODUCT(MAX((Buchungen!$C$8:$C$47=$B17)*(Buchungen!$E$8:$E$47&lt;=G$8)*(Buchungen!$F$8:$F$47&gt;G$8)*ROW(Buchungen!$I$8:$I$47)))-7),""))</f>
        <v>B</v>
      </c>
      <c r="H17" s="25" t="str">
        <f aca="false">IF(OR(H$8="",$B17=""),"",IFERROR(INDEX(Buchungen!$I$8:$I$47,SUMPRODUCT(MAX((Buchungen!$C$8:$C$47=$B17)*(Buchungen!$E$8:$E$47&lt;=H$8)*(Buchungen!$F$8:$F$47&gt;H$8)*ROW(Buchungen!$I$8:$I$47)))-7),""))</f>
        <v>B</v>
      </c>
      <c r="I17" s="25" t="str">
        <f aca="false">IF(OR(I$8="",$B17=""),"",IFERROR(INDEX(Buchungen!$I$8:$I$47,SUMPRODUCT(MAX((Buchungen!$C$8:$C$47=$B17)*(Buchungen!$E$8:$E$47&lt;=I$8)*(Buchungen!$F$8:$F$47&gt;I$8)*ROW(Buchungen!$I$8:$I$47)))-7),""))</f>
        <v>B</v>
      </c>
      <c r="J17" s="25" t="str">
        <f aca="false">IF(OR(J$8="",$B17=""),"",IFERROR(INDEX(Buchungen!$I$8:$I$47,SUMPRODUCT(MAX((Buchungen!$C$8:$C$47=$B17)*(Buchungen!$E$8:$E$47&lt;=J$8)*(Buchungen!$F$8:$F$47&gt;J$8)*ROW(Buchungen!$I$8:$I$47)))-7),""))</f>
        <v>B</v>
      </c>
      <c r="K17" s="25" t="str">
        <f aca="false">IF(OR(K$8="",$B17=""),"",IFERROR(INDEX(Buchungen!$I$8:$I$47,SUMPRODUCT(MAX((Buchungen!$C$8:$C$47=$B17)*(Buchungen!$E$8:$E$47&lt;=K$8)*(Buchungen!$F$8:$F$47&gt;K$8)*ROW(Buchungen!$I$8:$I$47)))-7),""))</f>
        <v>B</v>
      </c>
      <c r="L17" s="25" t="str">
        <f aca="false">IF(OR(L$8="",$B17=""),"",IFERROR(INDEX(Buchungen!$I$8:$I$47,SUMPRODUCT(MAX((Buchungen!$C$8:$C$47=$B17)*(Buchungen!$E$8:$E$47&lt;=L$8)*(Buchungen!$F$8:$F$47&gt;L$8)*ROW(Buchungen!$I$8:$I$47)))-7),""))</f>
        <v>B</v>
      </c>
      <c r="M17" s="25" t="str">
        <f aca="false">IF(OR(M$8="",$B17=""),"",IFERROR(INDEX(Buchungen!$I$8:$I$47,SUMPRODUCT(MAX((Buchungen!$C$8:$C$47=$B17)*(Buchungen!$E$8:$E$47&lt;=M$8)*(Buchungen!$F$8:$F$47&gt;M$8)*ROW(Buchungen!$I$8:$I$47)))-7),""))</f>
        <v>B</v>
      </c>
      <c r="N17" s="25" t="str">
        <f aca="false">IF(OR(N$8="",$B17=""),"",IFERROR(INDEX(Buchungen!$I$8:$I$47,SUMPRODUCT(MAX((Buchungen!$C$8:$C$47=$B17)*(Buchungen!$E$8:$E$47&lt;=N$8)*(Buchungen!$F$8:$F$47&gt;N$8)*ROW(Buchungen!$I$8:$I$47)))-7),""))</f>
        <v>B</v>
      </c>
      <c r="O17" s="25" t="str">
        <f aca="false">IF(OR(O$8="",$B17=""),"",IFERROR(INDEX(Buchungen!$I$8:$I$47,SUMPRODUCT(MAX((Buchungen!$C$8:$C$47=$B17)*(Buchungen!$E$8:$E$47&lt;=O$8)*(Buchungen!$F$8:$F$47&gt;O$8)*ROW(Buchungen!$I$8:$I$47)))-7),""))</f>
        <v>B</v>
      </c>
      <c r="P17" s="25" t="str">
        <f aca="false">IF(OR(P$8="",$B17=""),"",IFERROR(INDEX(Buchungen!$I$8:$I$47,SUMPRODUCT(MAX((Buchungen!$C$8:$C$47=$B17)*(Buchungen!$E$8:$E$47&lt;=P$8)*(Buchungen!$F$8:$F$47&gt;P$8)*ROW(Buchungen!$I$8:$I$47)))-7),""))</f>
        <v>B</v>
      </c>
      <c r="Q17" s="25" t="str">
        <f aca="false">IF(OR(Q$8="",$B17=""),"",IFERROR(INDEX(Buchungen!$I$8:$I$47,SUMPRODUCT(MAX((Buchungen!$C$8:$C$47=$B17)*(Buchungen!$E$8:$E$47&lt;=Q$8)*(Buchungen!$F$8:$F$47&gt;Q$8)*ROW(Buchungen!$I$8:$I$47)))-7),""))</f>
        <v>B</v>
      </c>
      <c r="R17" s="25" t="str">
        <f aca="false">IF(OR(R$8="",$B17=""),"",IFERROR(INDEX(Buchungen!$I$8:$I$47,SUMPRODUCT(MAX((Buchungen!$C$8:$C$47=$B17)*(Buchungen!$E$8:$E$47&lt;=R$8)*(Buchungen!$F$8:$F$47&gt;R$8)*ROW(Buchungen!$I$8:$I$47)))-7),""))</f>
        <v>B</v>
      </c>
      <c r="S17" s="25" t="str">
        <f aca="false">IF(OR(S$8="",$B17=""),"",IFERROR(INDEX(Buchungen!$I$8:$I$47,SUMPRODUCT(MAX((Buchungen!$C$8:$C$47=$B17)*(Buchungen!$E$8:$E$47&lt;=S$8)*(Buchungen!$F$8:$F$47&gt;S$8)*ROW(Buchungen!$I$8:$I$47)))-7),""))</f>
        <v>B</v>
      </c>
      <c r="T17" s="25" t="str">
        <f aca="false">IF(OR(T$8="",$B17=""),"",IFERROR(INDEX(Buchungen!$I$8:$I$47,SUMPRODUCT(MAX((Buchungen!$C$8:$C$47=$B17)*(Buchungen!$E$8:$E$47&lt;=T$8)*(Buchungen!$F$8:$F$47&gt;T$8)*ROW(Buchungen!$I$8:$I$47)))-7),""))</f>
        <v>B</v>
      </c>
      <c r="U17" s="25" t="str">
        <f aca="false">IF(OR(U$8="",$B17=""),"",IFERROR(INDEX(Buchungen!$I$8:$I$47,SUMPRODUCT(MAX((Buchungen!$C$8:$C$47=$B17)*(Buchungen!$E$8:$E$47&lt;=U$8)*(Buchungen!$F$8:$F$47&gt;U$8)*ROW(Buchungen!$I$8:$I$47)))-7),""))</f>
        <v>B</v>
      </c>
      <c r="V17" s="25" t="str">
        <f aca="false">IF(OR(V$8="",$B17=""),"",IFERROR(INDEX(Buchungen!$I$8:$I$47,SUMPRODUCT(MAX((Buchungen!$C$8:$C$47=$B17)*(Buchungen!$E$8:$E$47&lt;=V$8)*(Buchungen!$F$8:$F$47&gt;V$8)*ROW(Buchungen!$I$8:$I$47)))-7),""))</f>
        <v>B</v>
      </c>
      <c r="W17" s="25" t="str">
        <f aca="false">IF(OR(W$8="",$B17=""),"",IFERROR(INDEX(Buchungen!$I$8:$I$47,SUMPRODUCT(MAX((Buchungen!$C$8:$C$47=$B17)*(Buchungen!$E$8:$E$47&lt;=W$8)*(Buchungen!$F$8:$F$47&gt;W$8)*ROW(Buchungen!$I$8:$I$47)))-7),""))</f>
        <v>B</v>
      </c>
      <c r="X17" s="25" t="str">
        <f aca="false">IF(OR(X$8="",$B17=""),"",IFERROR(INDEX(Buchungen!$I$8:$I$47,SUMPRODUCT(MAX((Buchungen!$C$8:$C$47=$B17)*(Buchungen!$E$8:$E$47&lt;=X$8)*(Buchungen!$F$8:$F$47&gt;X$8)*ROW(Buchungen!$I$8:$I$47)))-7),""))</f>
        <v>B</v>
      </c>
      <c r="Y17" s="25" t="str">
        <f aca="false">IF(OR(Y$8="",$B17=""),"",IFERROR(INDEX(Buchungen!$I$8:$I$47,SUMPRODUCT(MAX((Buchungen!$C$8:$C$47=$B17)*(Buchungen!$E$8:$E$47&lt;=Y$8)*(Buchungen!$F$8:$F$47&gt;Y$8)*ROW(Buchungen!$I$8:$I$47)))-7),""))</f>
        <v>B</v>
      </c>
      <c r="Z17" s="25" t="str">
        <f aca="false">IF(OR(Z$8="",$B17=""),"",IFERROR(INDEX(Buchungen!$I$8:$I$47,SUMPRODUCT(MAX((Buchungen!$C$8:$C$47=$B17)*(Buchungen!$E$8:$E$47&lt;=Z$8)*(Buchungen!$F$8:$F$47&gt;Z$8)*ROW(Buchungen!$I$8:$I$47)))-7),""))</f>
        <v>B</v>
      </c>
      <c r="AA17" s="25" t="str">
        <f aca="false">IF(OR(AA$8="",$B17=""),"",IFERROR(INDEX(Buchungen!$I$8:$I$47,SUMPRODUCT(MAX((Buchungen!$C$8:$C$47=$B17)*(Buchungen!$E$8:$E$47&lt;=AA$8)*(Buchungen!$F$8:$F$47&gt;AA$8)*ROW(Buchungen!$I$8:$I$47)))-7),""))</f>
        <v>B</v>
      </c>
      <c r="AB17" s="25" t="str">
        <f aca="false">IF(OR(AB$8="",$B17=""),"",IFERROR(INDEX(Buchungen!$I$8:$I$47,SUMPRODUCT(MAX((Buchungen!$C$8:$C$47=$B17)*(Buchungen!$E$8:$E$47&lt;=AB$8)*(Buchungen!$F$8:$F$47&gt;AB$8)*ROW(Buchungen!$I$8:$I$47)))-7),""))</f>
        <v>B</v>
      </c>
      <c r="AC17" s="25" t="str">
        <f aca="false">IF(OR(AC$8="",$B17=""),"",IFERROR(INDEX(Buchungen!$I$8:$I$47,SUMPRODUCT(MAX((Buchungen!$C$8:$C$47=$B17)*(Buchungen!$E$8:$E$47&lt;=AC$8)*(Buchungen!$F$8:$F$47&gt;AC$8)*ROW(Buchungen!$I$8:$I$47)))-7),""))</f>
        <v>B</v>
      </c>
      <c r="AD17" s="25" t="str">
        <f aca="false">IF(OR(AD$8="",$B17=""),"",IFERROR(INDEX(Buchungen!$I$8:$I$47,SUMPRODUCT(MAX((Buchungen!$C$8:$C$47=$B17)*(Buchungen!$E$8:$E$47&lt;=AD$8)*(Buchungen!$F$8:$F$47&gt;AD$8)*ROW(Buchungen!$I$8:$I$47)))-7),""))</f>
        <v>B</v>
      </c>
      <c r="AE17" s="25" t="str">
        <f aca="false">IF(OR(AE$8="",$B17=""),"",IFERROR(INDEX(Buchungen!$I$8:$I$47,SUMPRODUCT(MAX((Buchungen!$C$8:$C$47=$B17)*(Buchungen!$E$8:$E$47&lt;=AE$8)*(Buchungen!$F$8:$F$47&gt;AE$8)*ROW(Buchungen!$I$8:$I$47)))-7),""))</f>
        <v>B</v>
      </c>
      <c r="AF17" s="25" t="str">
        <f aca="false">IF(OR(AF$8="",$B17=""),"",IFERROR(INDEX(Buchungen!$I$8:$I$47,SUMPRODUCT(MAX((Buchungen!$C$8:$C$47=$B17)*(Buchungen!$E$8:$E$47&lt;=AF$8)*(Buchungen!$F$8:$F$47&gt;AF$8)*ROW(Buchungen!$I$8:$I$47)))-7),""))</f>
        <v>B</v>
      </c>
      <c r="AG17" s="25" t="str">
        <f aca="false">IF(OR(AG$8="",$B17=""),"",IFERROR(INDEX(Buchungen!$I$8:$I$47,SUMPRODUCT(MAX((Buchungen!$C$8:$C$47=$B17)*(Buchungen!$E$8:$E$47&lt;=AG$8)*(Buchungen!$F$8:$F$47&gt;AG$8)*ROW(Buchungen!$I$8:$I$47)))-7),""))</f>
        <v>B</v>
      </c>
      <c r="AH17" s="25" t="str">
        <f aca="false">IF(OR(AH$8="",$B17=""),"",IFERROR(INDEX(Buchungen!$I$8:$I$47,SUMPRODUCT(MAX((Buchungen!$C$8:$C$47=$B17)*(Buchungen!$E$8:$E$47&lt;=AH$8)*(Buchungen!$F$8:$F$47&gt;AH$8)*ROW(Buchungen!$I$8:$I$47)))-7),""))</f>
        <v>B</v>
      </c>
      <c r="AI17" s="25" t="str">
        <f aca="false">IF(OR(AI$8="",$B17=""),"",IFERROR(INDEX(Buchungen!$I$8:$I$47,SUMPRODUCT(MAX((Buchungen!$C$8:$C$47=$B17)*(Buchungen!$E$8:$E$47&lt;=AI$8)*(Buchungen!$F$8:$F$47&gt;AI$8)*ROW(Buchungen!$I$8:$I$47)))-7),""))</f>
        <v>B</v>
      </c>
      <c r="AJ17" s="31" t="n">
        <f aca="false">IF($B17="","",COUNTIF($E17:$AI17,"B")+COUNTIF($E17:$AI17,"R"))</f>
        <v>31</v>
      </c>
      <c r="AK17" s="32" t="n">
        <f aca="false">IF($B17="","",IFERROR($AJ17/$AM$6,""))</f>
        <v>1</v>
      </c>
    </row>
    <row r="18" customFormat="false" ht="18.75" hidden="false" customHeight="true" outlineLevel="0" collapsed="false">
      <c r="B18" s="22" t="str">
        <f aca="false">IFERROR(INDEX(Stammdaten!$C$7:$C$18,9),"")</f>
        <v>Einheit 09</v>
      </c>
      <c r="C18" s="23" t="str">
        <f aca="false">IF($B18="","",IFERROR(INDEX(Stammdaten!$D$7:$D$18,9),""))</f>
        <v>Unterkunft</v>
      </c>
      <c r="D18" s="24" t="n">
        <f aca="false">IF($B18="","",IFERROR(INDEX(Stammdaten!$E$7:$E$18,9),""))</f>
        <v>4</v>
      </c>
      <c r="E18" s="25" t="str">
        <f aca="false">IF(OR(E$8="",$B18=""),"",IFERROR(INDEX(Buchungen!$I$8:$I$47,SUMPRODUCT(MAX((Buchungen!$C$8:$C$47=$B18)*(Buchungen!$E$8:$E$47&lt;=E$8)*(Buchungen!$F$8:$F$47&gt;E$8)*ROW(Buchungen!$I$8:$I$47)))-7),""))</f>
        <v/>
      </c>
      <c r="F18" s="25" t="str">
        <f aca="false">IF(OR(F$8="",$B18=""),"",IFERROR(INDEX(Buchungen!$I$8:$I$47,SUMPRODUCT(MAX((Buchungen!$C$8:$C$47=$B18)*(Buchungen!$E$8:$E$47&lt;=F$8)*(Buchungen!$F$8:$F$47&gt;F$8)*ROW(Buchungen!$I$8:$I$47)))-7),""))</f>
        <v/>
      </c>
      <c r="G18" s="25" t="str">
        <f aca="false">IF(OR(G$8="",$B18=""),"",IFERROR(INDEX(Buchungen!$I$8:$I$47,SUMPRODUCT(MAX((Buchungen!$C$8:$C$47=$B18)*(Buchungen!$E$8:$E$47&lt;=G$8)*(Buchungen!$F$8:$F$47&gt;G$8)*ROW(Buchungen!$I$8:$I$47)))-7),""))</f>
        <v/>
      </c>
      <c r="H18" s="25" t="str">
        <f aca="false">IF(OR(H$8="",$B18=""),"",IFERROR(INDEX(Buchungen!$I$8:$I$47,SUMPRODUCT(MAX((Buchungen!$C$8:$C$47=$B18)*(Buchungen!$E$8:$E$47&lt;=H$8)*(Buchungen!$F$8:$F$47&gt;H$8)*ROW(Buchungen!$I$8:$I$47)))-7),""))</f>
        <v/>
      </c>
      <c r="I18" s="25" t="str">
        <f aca="false">IF(OR(I$8="",$B18=""),"",IFERROR(INDEX(Buchungen!$I$8:$I$47,SUMPRODUCT(MAX((Buchungen!$C$8:$C$47=$B18)*(Buchungen!$E$8:$E$47&lt;=I$8)*(Buchungen!$F$8:$F$47&gt;I$8)*ROW(Buchungen!$I$8:$I$47)))-7),""))</f>
        <v/>
      </c>
      <c r="J18" s="25" t="str">
        <f aca="false">IF(OR(J$8="",$B18=""),"",IFERROR(INDEX(Buchungen!$I$8:$I$47,SUMPRODUCT(MAX((Buchungen!$C$8:$C$47=$B18)*(Buchungen!$E$8:$E$47&lt;=J$8)*(Buchungen!$F$8:$F$47&gt;J$8)*ROW(Buchungen!$I$8:$I$47)))-7),""))</f>
        <v/>
      </c>
      <c r="K18" s="25" t="str">
        <f aca="false">IF(OR(K$8="",$B18=""),"",IFERROR(INDEX(Buchungen!$I$8:$I$47,SUMPRODUCT(MAX((Buchungen!$C$8:$C$47=$B18)*(Buchungen!$E$8:$E$47&lt;=K$8)*(Buchungen!$F$8:$F$47&gt;K$8)*ROW(Buchungen!$I$8:$I$47)))-7),""))</f>
        <v/>
      </c>
      <c r="L18" s="25" t="str">
        <f aca="false">IF(OR(L$8="",$B18=""),"",IFERROR(INDEX(Buchungen!$I$8:$I$47,SUMPRODUCT(MAX((Buchungen!$C$8:$C$47=$B18)*(Buchungen!$E$8:$E$47&lt;=L$8)*(Buchungen!$F$8:$F$47&gt;L$8)*ROW(Buchungen!$I$8:$I$47)))-7),""))</f>
        <v/>
      </c>
      <c r="M18" s="25" t="str">
        <f aca="false">IF(OR(M$8="",$B18=""),"",IFERROR(INDEX(Buchungen!$I$8:$I$47,SUMPRODUCT(MAX((Buchungen!$C$8:$C$47=$B18)*(Buchungen!$E$8:$E$47&lt;=M$8)*(Buchungen!$F$8:$F$47&gt;M$8)*ROW(Buchungen!$I$8:$I$47)))-7),""))</f>
        <v/>
      </c>
      <c r="N18" s="25" t="str">
        <f aca="false">IF(OR(N$8="",$B18=""),"",IFERROR(INDEX(Buchungen!$I$8:$I$47,SUMPRODUCT(MAX((Buchungen!$C$8:$C$47=$B18)*(Buchungen!$E$8:$E$47&lt;=N$8)*(Buchungen!$F$8:$F$47&gt;N$8)*ROW(Buchungen!$I$8:$I$47)))-7),""))</f>
        <v/>
      </c>
      <c r="O18" s="25" t="str">
        <f aca="false">IF(OR(O$8="",$B18=""),"",IFERROR(INDEX(Buchungen!$I$8:$I$47,SUMPRODUCT(MAX((Buchungen!$C$8:$C$47=$B18)*(Buchungen!$E$8:$E$47&lt;=O$8)*(Buchungen!$F$8:$F$47&gt;O$8)*ROW(Buchungen!$I$8:$I$47)))-7),""))</f>
        <v>B</v>
      </c>
      <c r="P18" s="25" t="str">
        <f aca="false">IF(OR(P$8="",$B18=""),"",IFERROR(INDEX(Buchungen!$I$8:$I$47,SUMPRODUCT(MAX((Buchungen!$C$8:$C$47=$B18)*(Buchungen!$E$8:$E$47&lt;=P$8)*(Buchungen!$F$8:$F$47&gt;P$8)*ROW(Buchungen!$I$8:$I$47)))-7),""))</f>
        <v>B</v>
      </c>
      <c r="Q18" s="25" t="str">
        <f aca="false">IF(OR(Q$8="",$B18=""),"",IFERROR(INDEX(Buchungen!$I$8:$I$47,SUMPRODUCT(MAX((Buchungen!$C$8:$C$47=$B18)*(Buchungen!$E$8:$E$47&lt;=Q$8)*(Buchungen!$F$8:$F$47&gt;Q$8)*ROW(Buchungen!$I$8:$I$47)))-7),""))</f>
        <v>B</v>
      </c>
      <c r="R18" s="25" t="str">
        <f aca="false">IF(OR(R$8="",$B18=""),"",IFERROR(INDEX(Buchungen!$I$8:$I$47,SUMPRODUCT(MAX((Buchungen!$C$8:$C$47=$B18)*(Buchungen!$E$8:$E$47&lt;=R$8)*(Buchungen!$F$8:$F$47&gt;R$8)*ROW(Buchungen!$I$8:$I$47)))-7),""))</f>
        <v>B</v>
      </c>
      <c r="S18" s="25" t="str">
        <f aca="false">IF(OR(S$8="",$B18=""),"",IFERROR(INDEX(Buchungen!$I$8:$I$47,SUMPRODUCT(MAX((Buchungen!$C$8:$C$47=$B18)*(Buchungen!$E$8:$E$47&lt;=S$8)*(Buchungen!$F$8:$F$47&gt;S$8)*ROW(Buchungen!$I$8:$I$47)))-7),""))</f>
        <v>B</v>
      </c>
      <c r="T18" s="25" t="str">
        <f aca="false">IF(OR(T$8="",$B18=""),"",IFERROR(INDEX(Buchungen!$I$8:$I$47,SUMPRODUCT(MAX((Buchungen!$C$8:$C$47=$B18)*(Buchungen!$E$8:$E$47&lt;=T$8)*(Buchungen!$F$8:$F$47&gt;T$8)*ROW(Buchungen!$I$8:$I$47)))-7),""))</f>
        <v>B</v>
      </c>
      <c r="U18" s="25" t="str">
        <f aca="false">IF(OR(U$8="",$B18=""),"",IFERROR(INDEX(Buchungen!$I$8:$I$47,SUMPRODUCT(MAX((Buchungen!$C$8:$C$47=$B18)*(Buchungen!$E$8:$E$47&lt;=U$8)*(Buchungen!$F$8:$F$47&gt;U$8)*ROW(Buchungen!$I$8:$I$47)))-7),""))</f>
        <v>B</v>
      </c>
      <c r="V18" s="25" t="str">
        <f aca="false">IF(OR(V$8="",$B18=""),"",IFERROR(INDEX(Buchungen!$I$8:$I$47,SUMPRODUCT(MAX((Buchungen!$C$8:$C$47=$B18)*(Buchungen!$E$8:$E$47&lt;=V$8)*(Buchungen!$F$8:$F$47&gt;V$8)*ROW(Buchungen!$I$8:$I$47)))-7),""))</f>
        <v/>
      </c>
      <c r="W18" s="25" t="str">
        <f aca="false">IF(OR(W$8="",$B18=""),"",IFERROR(INDEX(Buchungen!$I$8:$I$47,SUMPRODUCT(MAX((Buchungen!$C$8:$C$47=$B18)*(Buchungen!$E$8:$E$47&lt;=W$8)*(Buchungen!$F$8:$F$47&gt;W$8)*ROW(Buchungen!$I$8:$I$47)))-7),""))</f>
        <v/>
      </c>
      <c r="X18" s="25" t="str">
        <f aca="false">IF(OR(X$8="",$B18=""),"",IFERROR(INDEX(Buchungen!$I$8:$I$47,SUMPRODUCT(MAX((Buchungen!$C$8:$C$47=$B18)*(Buchungen!$E$8:$E$47&lt;=X$8)*(Buchungen!$F$8:$F$47&gt;X$8)*ROW(Buchungen!$I$8:$I$47)))-7),""))</f>
        <v/>
      </c>
      <c r="Y18" s="25" t="str">
        <f aca="false">IF(OR(Y$8="",$B18=""),"",IFERROR(INDEX(Buchungen!$I$8:$I$47,SUMPRODUCT(MAX((Buchungen!$C$8:$C$47=$B18)*(Buchungen!$E$8:$E$47&lt;=Y$8)*(Buchungen!$F$8:$F$47&gt;Y$8)*ROW(Buchungen!$I$8:$I$47)))-7),""))</f>
        <v/>
      </c>
      <c r="Z18" s="25" t="str">
        <f aca="false">IF(OR(Z$8="",$B18=""),"",IFERROR(INDEX(Buchungen!$I$8:$I$47,SUMPRODUCT(MAX((Buchungen!$C$8:$C$47=$B18)*(Buchungen!$E$8:$E$47&lt;=Z$8)*(Buchungen!$F$8:$F$47&gt;Z$8)*ROW(Buchungen!$I$8:$I$47)))-7),""))</f>
        <v/>
      </c>
      <c r="AA18" s="25" t="str">
        <f aca="false">IF(OR(AA$8="",$B18=""),"",IFERROR(INDEX(Buchungen!$I$8:$I$47,SUMPRODUCT(MAX((Buchungen!$C$8:$C$47=$B18)*(Buchungen!$E$8:$E$47&lt;=AA$8)*(Buchungen!$F$8:$F$47&gt;AA$8)*ROW(Buchungen!$I$8:$I$47)))-7),""))</f>
        <v/>
      </c>
      <c r="AB18" s="25" t="str">
        <f aca="false">IF(OR(AB$8="",$B18=""),"",IFERROR(INDEX(Buchungen!$I$8:$I$47,SUMPRODUCT(MAX((Buchungen!$C$8:$C$47=$B18)*(Buchungen!$E$8:$E$47&lt;=AB$8)*(Buchungen!$F$8:$F$47&gt;AB$8)*ROW(Buchungen!$I$8:$I$47)))-7),""))</f>
        <v/>
      </c>
      <c r="AC18" s="25" t="str">
        <f aca="false">IF(OR(AC$8="",$B18=""),"",IFERROR(INDEX(Buchungen!$I$8:$I$47,SUMPRODUCT(MAX((Buchungen!$C$8:$C$47=$B18)*(Buchungen!$E$8:$E$47&lt;=AC$8)*(Buchungen!$F$8:$F$47&gt;AC$8)*ROW(Buchungen!$I$8:$I$47)))-7),""))</f>
        <v>R</v>
      </c>
      <c r="AD18" s="25" t="str">
        <f aca="false">IF(OR(AD$8="",$B18=""),"",IFERROR(INDEX(Buchungen!$I$8:$I$47,SUMPRODUCT(MAX((Buchungen!$C$8:$C$47=$B18)*(Buchungen!$E$8:$E$47&lt;=AD$8)*(Buchungen!$F$8:$F$47&gt;AD$8)*ROW(Buchungen!$I$8:$I$47)))-7),""))</f>
        <v>R</v>
      </c>
      <c r="AE18" s="25" t="str">
        <f aca="false">IF(OR(AE$8="",$B18=""),"",IFERROR(INDEX(Buchungen!$I$8:$I$47,SUMPRODUCT(MAX((Buchungen!$C$8:$C$47=$B18)*(Buchungen!$E$8:$E$47&lt;=AE$8)*(Buchungen!$F$8:$F$47&gt;AE$8)*ROW(Buchungen!$I$8:$I$47)))-7),""))</f>
        <v>R</v>
      </c>
      <c r="AF18" s="25" t="str">
        <f aca="false">IF(OR(AF$8="",$B18=""),"",IFERROR(INDEX(Buchungen!$I$8:$I$47,SUMPRODUCT(MAX((Buchungen!$C$8:$C$47=$B18)*(Buchungen!$E$8:$E$47&lt;=AF$8)*(Buchungen!$F$8:$F$47&gt;AF$8)*ROW(Buchungen!$I$8:$I$47)))-7),""))</f>
        <v>R</v>
      </c>
      <c r="AG18" s="25" t="str">
        <f aca="false">IF(OR(AG$8="",$B18=""),"",IFERROR(INDEX(Buchungen!$I$8:$I$47,SUMPRODUCT(MAX((Buchungen!$C$8:$C$47=$B18)*(Buchungen!$E$8:$E$47&lt;=AG$8)*(Buchungen!$F$8:$F$47&gt;AG$8)*ROW(Buchungen!$I$8:$I$47)))-7),""))</f>
        <v>R</v>
      </c>
      <c r="AH18" s="25" t="str">
        <f aca="false">IF(OR(AH$8="",$B18=""),"",IFERROR(INDEX(Buchungen!$I$8:$I$47,SUMPRODUCT(MAX((Buchungen!$C$8:$C$47=$B18)*(Buchungen!$E$8:$E$47&lt;=AH$8)*(Buchungen!$F$8:$F$47&gt;AH$8)*ROW(Buchungen!$I$8:$I$47)))-7),""))</f>
        <v/>
      </c>
      <c r="AI18" s="25" t="str">
        <f aca="false">IF(OR(AI$8="",$B18=""),"",IFERROR(INDEX(Buchungen!$I$8:$I$47,SUMPRODUCT(MAX((Buchungen!$C$8:$C$47=$B18)*(Buchungen!$E$8:$E$47&lt;=AI$8)*(Buchungen!$F$8:$F$47&gt;AI$8)*ROW(Buchungen!$I$8:$I$47)))-7),""))</f>
        <v/>
      </c>
      <c r="AJ18" s="26" t="n">
        <f aca="false">IF($B18="","",COUNTIF($E18:$AI18,"B")+COUNTIF($E18:$AI18,"R"))</f>
        <v>12</v>
      </c>
      <c r="AK18" s="27" t="n">
        <f aca="false">IF($B18="","",IFERROR($AJ18/$AM$6,""))</f>
        <v>0.387096774193548</v>
      </c>
    </row>
    <row r="19" customFormat="false" ht="18.75" hidden="false" customHeight="true" outlineLevel="0" collapsed="false">
      <c r="B19" s="28" t="str">
        <f aca="false">IFERROR(INDEX(Stammdaten!$C$7:$C$18,10),"")</f>
        <v>Einheit 10</v>
      </c>
      <c r="C19" s="29" t="str">
        <f aca="false">IF($B19="","",IFERROR(INDEX(Stammdaten!$D$7:$D$18,10),""))</f>
        <v>Unterkunft</v>
      </c>
      <c r="D19" s="30" t="n">
        <f aca="false">IF($B19="","",IFERROR(INDEX(Stammdaten!$E$7:$E$18,10),""))</f>
        <v>6</v>
      </c>
      <c r="E19" s="25" t="str">
        <f aca="false">IF(OR(E$8="",$B19=""),"",IFERROR(INDEX(Buchungen!$I$8:$I$47,SUMPRODUCT(MAX((Buchungen!$C$8:$C$47=$B19)*(Buchungen!$E$8:$E$47&lt;=E$8)*(Buchungen!$F$8:$F$47&gt;E$8)*ROW(Buchungen!$I$8:$I$47)))-7),""))</f>
        <v/>
      </c>
      <c r="F19" s="25" t="str">
        <f aca="false">IF(OR(F$8="",$B19=""),"",IFERROR(INDEX(Buchungen!$I$8:$I$47,SUMPRODUCT(MAX((Buchungen!$C$8:$C$47=$B19)*(Buchungen!$E$8:$E$47&lt;=F$8)*(Buchungen!$F$8:$F$47&gt;F$8)*ROW(Buchungen!$I$8:$I$47)))-7),""))</f>
        <v/>
      </c>
      <c r="G19" s="25" t="str">
        <f aca="false">IF(OR(G$8="",$B19=""),"",IFERROR(INDEX(Buchungen!$I$8:$I$47,SUMPRODUCT(MAX((Buchungen!$C$8:$C$47=$B19)*(Buchungen!$E$8:$E$47&lt;=G$8)*(Buchungen!$F$8:$F$47&gt;G$8)*ROW(Buchungen!$I$8:$I$47)))-7),""))</f>
        <v/>
      </c>
      <c r="H19" s="25" t="str">
        <f aca="false">IF(OR(H$8="",$B19=""),"",IFERROR(INDEX(Buchungen!$I$8:$I$47,SUMPRODUCT(MAX((Buchungen!$C$8:$C$47=$B19)*(Buchungen!$E$8:$E$47&lt;=H$8)*(Buchungen!$F$8:$F$47&gt;H$8)*ROW(Buchungen!$I$8:$I$47)))-7),""))</f>
        <v>B</v>
      </c>
      <c r="I19" s="25" t="str">
        <f aca="false">IF(OR(I$8="",$B19=""),"",IFERROR(INDEX(Buchungen!$I$8:$I$47,SUMPRODUCT(MAX((Buchungen!$C$8:$C$47=$B19)*(Buchungen!$E$8:$E$47&lt;=I$8)*(Buchungen!$F$8:$F$47&gt;I$8)*ROW(Buchungen!$I$8:$I$47)))-7),""))</f>
        <v>B</v>
      </c>
      <c r="J19" s="25" t="str">
        <f aca="false">IF(OR(J$8="",$B19=""),"",IFERROR(INDEX(Buchungen!$I$8:$I$47,SUMPRODUCT(MAX((Buchungen!$C$8:$C$47=$B19)*(Buchungen!$E$8:$E$47&lt;=J$8)*(Buchungen!$F$8:$F$47&gt;J$8)*ROW(Buchungen!$I$8:$I$47)))-7),""))</f>
        <v>B</v>
      </c>
      <c r="K19" s="25" t="str">
        <f aca="false">IF(OR(K$8="",$B19=""),"",IFERROR(INDEX(Buchungen!$I$8:$I$47,SUMPRODUCT(MAX((Buchungen!$C$8:$C$47=$B19)*(Buchungen!$E$8:$E$47&lt;=K$8)*(Buchungen!$F$8:$F$47&gt;K$8)*ROW(Buchungen!$I$8:$I$47)))-7),""))</f>
        <v>B</v>
      </c>
      <c r="L19" s="25" t="str">
        <f aca="false">IF(OR(L$8="",$B19=""),"",IFERROR(INDEX(Buchungen!$I$8:$I$47,SUMPRODUCT(MAX((Buchungen!$C$8:$C$47=$B19)*(Buchungen!$E$8:$E$47&lt;=L$8)*(Buchungen!$F$8:$F$47&gt;L$8)*ROW(Buchungen!$I$8:$I$47)))-7),""))</f>
        <v>B</v>
      </c>
      <c r="M19" s="25" t="str">
        <f aca="false">IF(OR(M$8="",$B19=""),"",IFERROR(INDEX(Buchungen!$I$8:$I$47,SUMPRODUCT(MAX((Buchungen!$C$8:$C$47=$B19)*(Buchungen!$E$8:$E$47&lt;=M$8)*(Buchungen!$F$8:$F$47&gt;M$8)*ROW(Buchungen!$I$8:$I$47)))-7),""))</f>
        <v>B</v>
      </c>
      <c r="N19" s="25" t="str">
        <f aca="false">IF(OR(N$8="",$B19=""),"",IFERROR(INDEX(Buchungen!$I$8:$I$47,SUMPRODUCT(MAX((Buchungen!$C$8:$C$47=$B19)*(Buchungen!$E$8:$E$47&lt;=N$8)*(Buchungen!$F$8:$F$47&gt;N$8)*ROW(Buchungen!$I$8:$I$47)))-7),""))</f>
        <v>B</v>
      </c>
      <c r="O19" s="25" t="str">
        <f aca="false">IF(OR(O$8="",$B19=""),"",IFERROR(INDEX(Buchungen!$I$8:$I$47,SUMPRODUCT(MAX((Buchungen!$C$8:$C$47=$B19)*(Buchungen!$E$8:$E$47&lt;=O$8)*(Buchungen!$F$8:$F$47&gt;O$8)*ROW(Buchungen!$I$8:$I$47)))-7),""))</f>
        <v/>
      </c>
      <c r="P19" s="25" t="str">
        <f aca="false">IF(OR(P$8="",$B19=""),"",IFERROR(INDEX(Buchungen!$I$8:$I$47,SUMPRODUCT(MAX((Buchungen!$C$8:$C$47=$B19)*(Buchungen!$E$8:$E$47&lt;=P$8)*(Buchungen!$F$8:$F$47&gt;P$8)*ROW(Buchungen!$I$8:$I$47)))-7),""))</f>
        <v/>
      </c>
      <c r="Q19" s="25" t="str">
        <f aca="false">IF(OR(Q$8="",$B19=""),"",IFERROR(INDEX(Buchungen!$I$8:$I$47,SUMPRODUCT(MAX((Buchungen!$C$8:$C$47=$B19)*(Buchungen!$E$8:$E$47&lt;=Q$8)*(Buchungen!$F$8:$F$47&gt;Q$8)*ROW(Buchungen!$I$8:$I$47)))-7),""))</f>
        <v/>
      </c>
      <c r="R19" s="25" t="str">
        <f aca="false">IF(OR(R$8="",$B19=""),"",IFERROR(INDEX(Buchungen!$I$8:$I$47,SUMPRODUCT(MAX((Buchungen!$C$8:$C$47=$B19)*(Buchungen!$E$8:$E$47&lt;=R$8)*(Buchungen!$F$8:$F$47&gt;R$8)*ROW(Buchungen!$I$8:$I$47)))-7),""))</f>
        <v/>
      </c>
      <c r="S19" s="25" t="str">
        <f aca="false">IF(OR(S$8="",$B19=""),"",IFERROR(INDEX(Buchungen!$I$8:$I$47,SUMPRODUCT(MAX((Buchungen!$C$8:$C$47=$B19)*(Buchungen!$E$8:$E$47&lt;=S$8)*(Buchungen!$F$8:$F$47&gt;S$8)*ROW(Buchungen!$I$8:$I$47)))-7),""))</f>
        <v/>
      </c>
      <c r="T19" s="25" t="str">
        <f aca="false">IF(OR(T$8="",$B19=""),"",IFERROR(INDEX(Buchungen!$I$8:$I$47,SUMPRODUCT(MAX((Buchungen!$C$8:$C$47=$B19)*(Buchungen!$E$8:$E$47&lt;=T$8)*(Buchungen!$F$8:$F$47&gt;T$8)*ROW(Buchungen!$I$8:$I$47)))-7),""))</f>
        <v/>
      </c>
      <c r="U19" s="25" t="str">
        <f aca="false">IF(OR(U$8="",$B19=""),"",IFERROR(INDEX(Buchungen!$I$8:$I$47,SUMPRODUCT(MAX((Buchungen!$C$8:$C$47=$B19)*(Buchungen!$E$8:$E$47&lt;=U$8)*(Buchungen!$F$8:$F$47&gt;U$8)*ROW(Buchungen!$I$8:$I$47)))-7),""))</f>
        <v/>
      </c>
      <c r="V19" s="25" t="str">
        <f aca="false">IF(OR(V$8="",$B19=""),"",IFERROR(INDEX(Buchungen!$I$8:$I$47,SUMPRODUCT(MAX((Buchungen!$C$8:$C$47=$B19)*(Buchungen!$E$8:$E$47&lt;=V$8)*(Buchungen!$F$8:$F$47&gt;V$8)*ROW(Buchungen!$I$8:$I$47)))-7),""))</f>
        <v/>
      </c>
      <c r="W19" s="25" t="str">
        <f aca="false">IF(OR(W$8="",$B19=""),"",IFERROR(INDEX(Buchungen!$I$8:$I$47,SUMPRODUCT(MAX((Buchungen!$C$8:$C$47=$B19)*(Buchungen!$E$8:$E$47&lt;=W$8)*(Buchungen!$F$8:$F$47&gt;W$8)*ROW(Buchungen!$I$8:$I$47)))-7),""))</f>
        <v/>
      </c>
      <c r="X19" s="25" t="str">
        <f aca="false">IF(OR(X$8="",$B19=""),"",IFERROR(INDEX(Buchungen!$I$8:$I$47,SUMPRODUCT(MAX((Buchungen!$C$8:$C$47=$B19)*(Buchungen!$E$8:$E$47&lt;=X$8)*(Buchungen!$F$8:$F$47&gt;X$8)*ROW(Buchungen!$I$8:$I$47)))-7),""))</f>
        <v/>
      </c>
      <c r="Y19" s="25" t="str">
        <f aca="false">IF(OR(Y$8="",$B19=""),"",IFERROR(INDEX(Buchungen!$I$8:$I$47,SUMPRODUCT(MAX((Buchungen!$C$8:$C$47=$B19)*(Buchungen!$E$8:$E$47&lt;=Y$8)*(Buchungen!$F$8:$F$47&gt;Y$8)*ROW(Buchungen!$I$8:$I$47)))-7),""))</f>
        <v/>
      </c>
      <c r="Z19" s="25" t="str">
        <f aca="false">IF(OR(Z$8="",$B19=""),"",IFERROR(INDEX(Buchungen!$I$8:$I$47,SUMPRODUCT(MAX((Buchungen!$C$8:$C$47=$B19)*(Buchungen!$E$8:$E$47&lt;=Z$8)*(Buchungen!$F$8:$F$47&gt;Z$8)*ROW(Buchungen!$I$8:$I$47)))-7),""))</f>
        <v>O</v>
      </c>
      <c r="AA19" s="25" t="str">
        <f aca="false">IF(OR(AA$8="",$B19=""),"",IFERROR(INDEX(Buchungen!$I$8:$I$47,SUMPRODUCT(MAX((Buchungen!$C$8:$C$47=$B19)*(Buchungen!$E$8:$E$47&lt;=AA$8)*(Buchungen!$F$8:$F$47&gt;AA$8)*ROW(Buchungen!$I$8:$I$47)))-7),""))</f>
        <v>O</v>
      </c>
      <c r="AB19" s="25" t="str">
        <f aca="false">IF(OR(AB$8="",$B19=""),"",IFERROR(INDEX(Buchungen!$I$8:$I$47,SUMPRODUCT(MAX((Buchungen!$C$8:$C$47=$B19)*(Buchungen!$E$8:$E$47&lt;=AB$8)*(Buchungen!$F$8:$F$47&gt;AB$8)*ROW(Buchungen!$I$8:$I$47)))-7),""))</f>
        <v>O</v>
      </c>
      <c r="AC19" s="25" t="str">
        <f aca="false">IF(OR(AC$8="",$B19=""),"",IFERROR(INDEX(Buchungen!$I$8:$I$47,SUMPRODUCT(MAX((Buchungen!$C$8:$C$47=$B19)*(Buchungen!$E$8:$E$47&lt;=AC$8)*(Buchungen!$F$8:$F$47&gt;AC$8)*ROW(Buchungen!$I$8:$I$47)))-7),""))</f>
        <v>O</v>
      </c>
      <c r="AD19" s="25" t="str">
        <f aca="false">IF(OR(AD$8="",$B19=""),"",IFERROR(INDEX(Buchungen!$I$8:$I$47,SUMPRODUCT(MAX((Buchungen!$C$8:$C$47=$B19)*(Buchungen!$E$8:$E$47&lt;=AD$8)*(Buchungen!$F$8:$F$47&gt;AD$8)*ROW(Buchungen!$I$8:$I$47)))-7),""))</f>
        <v/>
      </c>
      <c r="AE19" s="25" t="str">
        <f aca="false">IF(OR(AE$8="",$B19=""),"",IFERROR(INDEX(Buchungen!$I$8:$I$47,SUMPRODUCT(MAX((Buchungen!$C$8:$C$47=$B19)*(Buchungen!$E$8:$E$47&lt;=AE$8)*(Buchungen!$F$8:$F$47&gt;AE$8)*ROW(Buchungen!$I$8:$I$47)))-7),""))</f>
        <v/>
      </c>
      <c r="AF19" s="25" t="str">
        <f aca="false">IF(OR(AF$8="",$B19=""),"",IFERROR(INDEX(Buchungen!$I$8:$I$47,SUMPRODUCT(MAX((Buchungen!$C$8:$C$47=$B19)*(Buchungen!$E$8:$E$47&lt;=AF$8)*(Buchungen!$F$8:$F$47&gt;AF$8)*ROW(Buchungen!$I$8:$I$47)))-7),""))</f>
        <v/>
      </c>
      <c r="AG19" s="25" t="str">
        <f aca="false">IF(OR(AG$8="",$B19=""),"",IFERROR(INDEX(Buchungen!$I$8:$I$47,SUMPRODUCT(MAX((Buchungen!$C$8:$C$47=$B19)*(Buchungen!$E$8:$E$47&lt;=AG$8)*(Buchungen!$F$8:$F$47&gt;AG$8)*ROW(Buchungen!$I$8:$I$47)))-7),""))</f>
        <v/>
      </c>
      <c r="AH19" s="25" t="str">
        <f aca="false">IF(OR(AH$8="",$B19=""),"",IFERROR(INDEX(Buchungen!$I$8:$I$47,SUMPRODUCT(MAX((Buchungen!$C$8:$C$47=$B19)*(Buchungen!$E$8:$E$47&lt;=AH$8)*(Buchungen!$F$8:$F$47&gt;AH$8)*ROW(Buchungen!$I$8:$I$47)))-7),""))</f>
        <v/>
      </c>
      <c r="AI19" s="25" t="str">
        <f aca="false">IF(OR(AI$8="",$B19=""),"",IFERROR(INDEX(Buchungen!$I$8:$I$47,SUMPRODUCT(MAX((Buchungen!$C$8:$C$47=$B19)*(Buchungen!$E$8:$E$47&lt;=AI$8)*(Buchungen!$F$8:$F$47&gt;AI$8)*ROW(Buchungen!$I$8:$I$47)))-7),""))</f>
        <v/>
      </c>
      <c r="AJ19" s="31" t="n">
        <f aca="false">IF($B19="","",COUNTIF($E19:$AI19,"B")+COUNTIF($E19:$AI19,"R"))</f>
        <v>7</v>
      </c>
      <c r="AK19" s="32" t="n">
        <f aca="false">IF($B19="","",IFERROR($AJ19/$AM$6,""))</f>
        <v>0.225806451612903</v>
      </c>
    </row>
    <row r="20" customFormat="false" ht="18.75" hidden="false" customHeight="true" outlineLevel="0" collapsed="false">
      <c r="B20" s="22" t="str">
        <f aca="false">IFERROR(INDEX(Stammdaten!$C$7:$C$18,11),"")</f>
        <v>Einheit 11</v>
      </c>
      <c r="C20" s="23" t="str">
        <f aca="false">IF($B20="","",IFERROR(INDEX(Stammdaten!$D$7:$D$18,11),""))</f>
        <v>Raum</v>
      </c>
      <c r="D20" s="24" t="n">
        <f aca="false">IF($B20="","",IFERROR(INDEX(Stammdaten!$E$7:$E$18,11),""))</f>
        <v>10</v>
      </c>
      <c r="E20" s="25" t="str">
        <f aca="false">IF(OR(E$8="",$B20=""),"",IFERROR(INDEX(Buchungen!$I$8:$I$47,SUMPRODUCT(MAX((Buchungen!$C$8:$C$47=$B20)*(Buchungen!$E$8:$E$47&lt;=E$8)*(Buchungen!$F$8:$F$47&gt;E$8)*ROW(Buchungen!$I$8:$I$47)))-7),""))</f>
        <v/>
      </c>
      <c r="F20" s="25" t="str">
        <f aca="false">IF(OR(F$8="",$B20=""),"",IFERROR(INDEX(Buchungen!$I$8:$I$47,SUMPRODUCT(MAX((Buchungen!$C$8:$C$47=$B20)*(Buchungen!$E$8:$E$47&lt;=F$8)*(Buchungen!$F$8:$F$47&gt;F$8)*ROW(Buchungen!$I$8:$I$47)))-7),""))</f>
        <v/>
      </c>
      <c r="G20" s="25" t="str">
        <f aca="false">IF(OR(G$8="",$B20=""),"",IFERROR(INDEX(Buchungen!$I$8:$I$47,SUMPRODUCT(MAX((Buchungen!$C$8:$C$47=$B20)*(Buchungen!$E$8:$E$47&lt;=G$8)*(Buchungen!$F$8:$F$47&gt;G$8)*ROW(Buchungen!$I$8:$I$47)))-7),""))</f>
        <v/>
      </c>
      <c r="H20" s="25" t="str">
        <f aca="false">IF(OR(H$8="",$B20=""),"",IFERROR(INDEX(Buchungen!$I$8:$I$47,SUMPRODUCT(MAX((Buchungen!$C$8:$C$47=$B20)*(Buchungen!$E$8:$E$47&lt;=H$8)*(Buchungen!$F$8:$F$47&gt;H$8)*ROW(Buchungen!$I$8:$I$47)))-7),""))</f>
        <v/>
      </c>
      <c r="I20" s="25" t="str">
        <f aca="false">IF(OR(I$8="",$B20=""),"",IFERROR(INDEX(Buchungen!$I$8:$I$47,SUMPRODUCT(MAX((Buchungen!$C$8:$C$47=$B20)*(Buchungen!$E$8:$E$47&lt;=I$8)*(Buchungen!$F$8:$F$47&gt;I$8)*ROW(Buchungen!$I$8:$I$47)))-7),""))</f>
        <v/>
      </c>
      <c r="J20" s="25" t="str">
        <f aca="false">IF(OR(J$8="",$B20=""),"",IFERROR(INDEX(Buchungen!$I$8:$I$47,SUMPRODUCT(MAX((Buchungen!$C$8:$C$47=$B20)*(Buchungen!$E$8:$E$47&lt;=J$8)*(Buchungen!$F$8:$F$47&gt;J$8)*ROW(Buchungen!$I$8:$I$47)))-7),""))</f>
        <v/>
      </c>
      <c r="K20" s="25" t="str">
        <f aca="false">IF(OR(K$8="",$B20=""),"",IFERROR(INDEX(Buchungen!$I$8:$I$47,SUMPRODUCT(MAX((Buchungen!$C$8:$C$47=$B20)*(Buchungen!$E$8:$E$47&lt;=K$8)*(Buchungen!$F$8:$F$47&gt;K$8)*ROW(Buchungen!$I$8:$I$47)))-7),""))</f>
        <v>B</v>
      </c>
      <c r="L20" s="25" t="str">
        <f aca="false">IF(OR(L$8="",$B20=""),"",IFERROR(INDEX(Buchungen!$I$8:$I$47,SUMPRODUCT(MAX((Buchungen!$C$8:$C$47=$B20)*(Buchungen!$E$8:$E$47&lt;=L$8)*(Buchungen!$F$8:$F$47&gt;L$8)*ROW(Buchungen!$I$8:$I$47)))-7),""))</f>
        <v/>
      </c>
      <c r="M20" s="25" t="str">
        <f aca="false">IF(OR(M$8="",$B20=""),"",IFERROR(INDEX(Buchungen!$I$8:$I$47,SUMPRODUCT(MAX((Buchungen!$C$8:$C$47=$B20)*(Buchungen!$E$8:$E$47&lt;=M$8)*(Buchungen!$F$8:$F$47&gt;M$8)*ROW(Buchungen!$I$8:$I$47)))-7),""))</f>
        <v/>
      </c>
      <c r="N20" s="25" t="str">
        <f aca="false">IF(OR(N$8="",$B20=""),"",IFERROR(INDEX(Buchungen!$I$8:$I$47,SUMPRODUCT(MAX((Buchungen!$C$8:$C$47=$B20)*(Buchungen!$E$8:$E$47&lt;=N$8)*(Buchungen!$F$8:$F$47&gt;N$8)*ROW(Buchungen!$I$8:$I$47)))-7),""))</f>
        <v/>
      </c>
      <c r="O20" s="25" t="str">
        <f aca="false">IF(OR(O$8="",$B20=""),"",IFERROR(INDEX(Buchungen!$I$8:$I$47,SUMPRODUCT(MAX((Buchungen!$C$8:$C$47=$B20)*(Buchungen!$E$8:$E$47&lt;=O$8)*(Buchungen!$F$8:$F$47&gt;O$8)*ROW(Buchungen!$I$8:$I$47)))-7),""))</f>
        <v/>
      </c>
      <c r="P20" s="25" t="str">
        <f aca="false">IF(OR(P$8="",$B20=""),"",IFERROR(INDEX(Buchungen!$I$8:$I$47,SUMPRODUCT(MAX((Buchungen!$C$8:$C$47=$B20)*(Buchungen!$E$8:$E$47&lt;=P$8)*(Buchungen!$F$8:$F$47&gt;P$8)*ROW(Buchungen!$I$8:$I$47)))-7),""))</f>
        <v/>
      </c>
      <c r="Q20" s="25" t="str">
        <f aca="false">IF(OR(Q$8="",$B20=""),"",IFERROR(INDEX(Buchungen!$I$8:$I$47,SUMPRODUCT(MAX((Buchungen!$C$8:$C$47=$B20)*(Buchungen!$E$8:$E$47&lt;=Q$8)*(Buchungen!$F$8:$F$47&gt;Q$8)*ROW(Buchungen!$I$8:$I$47)))-7),""))</f>
        <v/>
      </c>
      <c r="R20" s="25" t="str">
        <f aca="false">IF(OR(R$8="",$B20=""),"",IFERROR(INDEX(Buchungen!$I$8:$I$47,SUMPRODUCT(MAX((Buchungen!$C$8:$C$47=$B20)*(Buchungen!$E$8:$E$47&lt;=R$8)*(Buchungen!$F$8:$F$47&gt;R$8)*ROW(Buchungen!$I$8:$I$47)))-7),""))</f>
        <v/>
      </c>
      <c r="S20" s="25" t="str">
        <f aca="false">IF(OR(S$8="",$B20=""),"",IFERROR(INDEX(Buchungen!$I$8:$I$47,SUMPRODUCT(MAX((Buchungen!$C$8:$C$47=$B20)*(Buchungen!$E$8:$E$47&lt;=S$8)*(Buchungen!$F$8:$F$47&gt;S$8)*ROW(Buchungen!$I$8:$I$47)))-7),""))</f>
        <v/>
      </c>
      <c r="T20" s="25" t="str">
        <f aca="false">IF(OR(T$8="",$B20=""),"",IFERROR(INDEX(Buchungen!$I$8:$I$47,SUMPRODUCT(MAX((Buchungen!$C$8:$C$47=$B20)*(Buchungen!$E$8:$E$47&lt;=T$8)*(Buchungen!$F$8:$F$47&gt;T$8)*ROW(Buchungen!$I$8:$I$47)))-7),""))</f>
        <v/>
      </c>
      <c r="U20" s="25" t="str">
        <f aca="false">IF(OR(U$8="",$B20=""),"",IFERROR(INDEX(Buchungen!$I$8:$I$47,SUMPRODUCT(MAX((Buchungen!$C$8:$C$47=$B20)*(Buchungen!$E$8:$E$47&lt;=U$8)*(Buchungen!$F$8:$F$47&gt;U$8)*ROW(Buchungen!$I$8:$I$47)))-7),""))</f>
        <v/>
      </c>
      <c r="V20" s="25" t="str">
        <f aca="false">IF(OR(V$8="",$B20=""),"",IFERROR(INDEX(Buchungen!$I$8:$I$47,SUMPRODUCT(MAX((Buchungen!$C$8:$C$47=$B20)*(Buchungen!$E$8:$E$47&lt;=V$8)*(Buchungen!$F$8:$F$47&gt;V$8)*ROW(Buchungen!$I$8:$I$47)))-7),""))</f>
        <v/>
      </c>
      <c r="W20" s="25" t="str">
        <f aca="false">IF(OR(W$8="",$B20=""),"",IFERROR(INDEX(Buchungen!$I$8:$I$47,SUMPRODUCT(MAX((Buchungen!$C$8:$C$47=$B20)*(Buchungen!$E$8:$E$47&lt;=W$8)*(Buchungen!$F$8:$F$47&gt;W$8)*ROW(Buchungen!$I$8:$I$47)))-7),""))</f>
        <v/>
      </c>
      <c r="X20" s="25" t="str">
        <f aca="false">IF(OR(X$8="",$B20=""),"",IFERROR(INDEX(Buchungen!$I$8:$I$47,SUMPRODUCT(MAX((Buchungen!$C$8:$C$47=$B20)*(Buchungen!$E$8:$E$47&lt;=X$8)*(Buchungen!$F$8:$F$47&gt;X$8)*ROW(Buchungen!$I$8:$I$47)))-7),""))</f>
        <v/>
      </c>
      <c r="Y20" s="25" t="str">
        <f aca="false">IF(OR(Y$8="",$B20=""),"",IFERROR(INDEX(Buchungen!$I$8:$I$47,SUMPRODUCT(MAX((Buchungen!$C$8:$C$47=$B20)*(Buchungen!$E$8:$E$47&lt;=Y$8)*(Buchungen!$F$8:$F$47&gt;Y$8)*ROW(Buchungen!$I$8:$I$47)))-7),""))</f>
        <v>R</v>
      </c>
      <c r="Z20" s="25" t="str">
        <f aca="false">IF(OR(Z$8="",$B20=""),"",IFERROR(INDEX(Buchungen!$I$8:$I$47,SUMPRODUCT(MAX((Buchungen!$C$8:$C$47=$B20)*(Buchungen!$E$8:$E$47&lt;=Z$8)*(Buchungen!$F$8:$F$47&gt;Z$8)*ROW(Buchungen!$I$8:$I$47)))-7),""))</f>
        <v>R</v>
      </c>
      <c r="AA20" s="25" t="str">
        <f aca="false">IF(OR(AA$8="",$B20=""),"",IFERROR(INDEX(Buchungen!$I$8:$I$47,SUMPRODUCT(MAX((Buchungen!$C$8:$C$47=$B20)*(Buchungen!$E$8:$E$47&lt;=AA$8)*(Buchungen!$F$8:$F$47&gt;AA$8)*ROW(Buchungen!$I$8:$I$47)))-7),""))</f>
        <v/>
      </c>
      <c r="AB20" s="25" t="str">
        <f aca="false">IF(OR(AB$8="",$B20=""),"",IFERROR(INDEX(Buchungen!$I$8:$I$47,SUMPRODUCT(MAX((Buchungen!$C$8:$C$47=$B20)*(Buchungen!$E$8:$E$47&lt;=AB$8)*(Buchungen!$F$8:$F$47&gt;AB$8)*ROW(Buchungen!$I$8:$I$47)))-7),""))</f>
        <v/>
      </c>
      <c r="AC20" s="25" t="str">
        <f aca="false">IF(OR(AC$8="",$B20=""),"",IFERROR(INDEX(Buchungen!$I$8:$I$47,SUMPRODUCT(MAX((Buchungen!$C$8:$C$47=$B20)*(Buchungen!$E$8:$E$47&lt;=AC$8)*(Buchungen!$F$8:$F$47&gt;AC$8)*ROW(Buchungen!$I$8:$I$47)))-7),""))</f>
        <v/>
      </c>
      <c r="AD20" s="25" t="str">
        <f aca="false">IF(OR(AD$8="",$B20=""),"",IFERROR(INDEX(Buchungen!$I$8:$I$47,SUMPRODUCT(MAX((Buchungen!$C$8:$C$47=$B20)*(Buchungen!$E$8:$E$47&lt;=AD$8)*(Buchungen!$F$8:$F$47&gt;AD$8)*ROW(Buchungen!$I$8:$I$47)))-7),""))</f>
        <v/>
      </c>
      <c r="AE20" s="25" t="str">
        <f aca="false">IF(OR(AE$8="",$B20=""),"",IFERROR(INDEX(Buchungen!$I$8:$I$47,SUMPRODUCT(MAX((Buchungen!$C$8:$C$47=$B20)*(Buchungen!$E$8:$E$47&lt;=AE$8)*(Buchungen!$F$8:$F$47&gt;AE$8)*ROW(Buchungen!$I$8:$I$47)))-7),""))</f>
        <v/>
      </c>
      <c r="AF20" s="25" t="str">
        <f aca="false">IF(OR(AF$8="",$B20=""),"",IFERROR(INDEX(Buchungen!$I$8:$I$47,SUMPRODUCT(MAX((Buchungen!$C$8:$C$47=$B20)*(Buchungen!$E$8:$E$47&lt;=AF$8)*(Buchungen!$F$8:$F$47&gt;AF$8)*ROW(Buchungen!$I$8:$I$47)))-7),""))</f>
        <v/>
      </c>
      <c r="AG20" s="25" t="str">
        <f aca="false">IF(OR(AG$8="",$B20=""),"",IFERROR(INDEX(Buchungen!$I$8:$I$47,SUMPRODUCT(MAX((Buchungen!$C$8:$C$47=$B20)*(Buchungen!$E$8:$E$47&lt;=AG$8)*(Buchungen!$F$8:$F$47&gt;AG$8)*ROW(Buchungen!$I$8:$I$47)))-7),""))</f>
        <v/>
      </c>
      <c r="AH20" s="25" t="str">
        <f aca="false">IF(OR(AH$8="",$B20=""),"",IFERROR(INDEX(Buchungen!$I$8:$I$47,SUMPRODUCT(MAX((Buchungen!$C$8:$C$47=$B20)*(Buchungen!$E$8:$E$47&lt;=AH$8)*(Buchungen!$F$8:$F$47&gt;AH$8)*ROW(Buchungen!$I$8:$I$47)))-7),""))</f>
        <v/>
      </c>
      <c r="AI20" s="25" t="str">
        <f aca="false">IF(OR(AI$8="",$B20=""),"",IFERROR(INDEX(Buchungen!$I$8:$I$47,SUMPRODUCT(MAX((Buchungen!$C$8:$C$47=$B20)*(Buchungen!$E$8:$E$47&lt;=AI$8)*(Buchungen!$F$8:$F$47&gt;AI$8)*ROW(Buchungen!$I$8:$I$47)))-7),""))</f>
        <v/>
      </c>
      <c r="AJ20" s="26" t="n">
        <f aca="false">IF($B20="","",COUNTIF($E20:$AI20,"B")+COUNTIF($E20:$AI20,"R"))</f>
        <v>3</v>
      </c>
      <c r="AK20" s="27" t="n">
        <f aca="false">IF($B20="","",IFERROR($AJ20/$AM$6,""))</f>
        <v>0.0967741935483871</v>
      </c>
    </row>
    <row r="21" customFormat="false" ht="18.75" hidden="false" customHeight="true" outlineLevel="0" collapsed="false">
      <c r="B21" s="28" t="str">
        <f aca="false">IFERROR(INDEX(Stammdaten!$C$7:$C$18,12),"")</f>
        <v>Einheit 12</v>
      </c>
      <c r="C21" s="29" t="str">
        <f aca="false">IF($B21="","",IFERROR(INDEX(Stammdaten!$D$7:$D$18,12),""))</f>
        <v>Ausstattung</v>
      </c>
      <c r="D21" s="30" t="n">
        <f aca="false">IF($B21="","",IFERROR(INDEX(Stammdaten!$E$7:$E$18,12),""))</f>
        <v>1</v>
      </c>
      <c r="E21" s="25" t="str">
        <f aca="false">IF(OR(E$8="",$B21=""),"",IFERROR(INDEX(Buchungen!$I$8:$I$47,SUMPRODUCT(MAX((Buchungen!$C$8:$C$47=$B21)*(Buchungen!$E$8:$E$47&lt;=E$8)*(Buchungen!$F$8:$F$47&gt;E$8)*ROW(Buchungen!$I$8:$I$47)))-7),""))</f>
        <v/>
      </c>
      <c r="F21" s="25" t="str">
        <f aca="false">IF(OR(F$8="",$B21=""),"",IFERROR(INDEX(Buchungen!$I$8:$I$47,SUMPRODUCT(MAX((Buchungen!$C$8:$C$47=$B21)*(Buchungen!$E$8:$E$47&lt;=F$8)*(Buchungen!$F$8:$F$47&gt;F$8)*ROW(Buchungen!$I$8:$I$47)))-7),""))</f>
        <v/>
      </c>
      <c r="G21" s="25" t="str">
        <f aca="false">IF(OR(G$8="",$B21=""),"",IFERROR(INDEX(Buchungen!$I$8:$I$47,SUMPRODUCT(MAX((Buchungen!$C$8:$C$47=$B21)*(Buchungen!$E$8:$E$47&lt;=G$8)*(Buchungen!$F$8:$F$47&gt;G$8)*ROW(Buchungen!$I$8:$I$47)))-7),""))</f>
        <v/>
      </c>
      <c r="H21" s="25" t="str">
        <f aca="false">IF(OR(H$8="",$B21=""),"",IFERROR(INDEX(Buchungen!$I$8:$I$47,SUMPRODUCT(MAX((Buchungen!$C$8:$C$47=$B21)*(Buchungen!$E$8:$E$47&lt;=H$8)*(Buchungen!$F$8:$F$47&gt;H$8)*ROW(Buchungen!$I$8:$I$47)))-7),""))</f>
        <v/>
      </c>
      <c r="I21" s="25" t="str">
        <f aca="false">IF(OR(I$8="",$B21=""),"",IFERROR(INDEX(Buchungen!$I$8:$I$47,SUMPRODUCT(MAX((Buchungen!$C$8:$C$47=$B21)*(Buchungen!$E$8:$E$47&lt;=I$8)*(Buchungen!$F$8:$F$47&gt;I$8)*ROW(Buchungen!$I$8:$I$47)))-7),""))</f>
        <v/>
      </c>
      <c r="J21" s="25" t="str">
        <f aca="false">IF(OR(J$8="",$B21=""),"",IFERROR(INDEX(Buchungen!$I$8:$I$47,SUMPRODUCT(MAX((Buchungen!$C$8:$C$47=$B21)*(Buchungen!$E$8:$E$47&lt;=J$8)*(Buchungen!$F$8:$F$47&gt;J$8)*ROW(Buchungen!$I$8:$I$47)))-7),""))</f>
        <v/>
      </c>
      <c r="K21" s="25" t="str">
        <f aca="false">IF(OR(K$8="",$B21=""),"",IFERROR(INDEX(Buchungen!$I$8:$I$47,SUMPRODUCT(MAX((Buchungen!$C$8:$C$47=$B21)*(Buchungen!$E$8:$E$47&lt;=K$8)*(Buchungen!$F$8:$F$47&gt;K$8)*ROW(Buchungen!$I$8:$I$47)))-7),""))</f>
        <v/>
      </c>
      <c r="L21" s="25" t="str">
        <f aca="false">IF(OR(L$8="",$B21=""),"",IFERROR(INDEX(Buchungen!$I$8:$I$47,SUMPRODUCT(MAX((Buchungen!$C$8:$C$47=$B21)*(Buchungen!$E$8:$E$47&lt;=L$8)*(Buchungen!$F$8:$F$47&gt;L$8)*ROW(Buchungen!$I$8:$I$47)))-7),""))</f>
        <v/>
      </c>
      <c r="M21" s="25" t="str">
        <f aca="false">IF(OR(M$8="",$B21=""),"",IFERROR(INDEX(Buchungen!$I$8:$I$47,SUMPRODUCT(MAX((Buchungen!$C$8:$C$47=$B21)*(Buchungen!$E$8:$E$47&lt;=M$8)*(Buchungen!$F$8:$F$47&gt;M$8)*ROW(Buchungen!$I$8:$I$47)))-7),""))</f>
        <v/>
      </c>
      <c r="N21" s="25" t="str">
        <f aca="false">IF(OR(N$8="",$B21=""),"",IFERROR(INDEX(Buchungen!$I$8:$I$47,SUMPRODUCT(MAX((Buchungen!$C$8:$C$47=$B21)*(Buchungen!$E$8:$E$47&lt;=N$8)*(Buchungen!$F$8:$F$47&gt;N$8)*ROW(Buchungen!$I$8:$I$47)))-7),""))</f>
        <v/>
      </c>
      <c r="O21" s="25" t="str">
        <f aca="false">IF(OR(O$8="",$B21=""),"",IFERROR(INDEX(Buchungen!$I$8:$I$47,SUMPRODUCT(MAX((Buchungen!$C$8:$C$47=$B21)*(Buchungen!$E$8:$E$47&lt;=O$8)*(Buchungen!$F$8:$F$47&gt;O$8)*ROW(Buchungen!$I$8:$I$47)))-7),""))</f>
        <v/>
      </c>
      <c r="P21" s="25" t="str">
        <f aca="false">IF(OR(P$8="",$B21=""),"",IFERROR(INDEX(Buchungen!$I$8:$I$47,SUMPRODUCT(MAX((Buchungen!$C$8:$C$47=$B21)*(Buchungen!$E$8:$E$47&lt;=P$8)*(Buchungen!$F$8:$F$47&gt;P$8)*ROW(Buchungen!$I$8:$I$47)))-7),""))</f>
        <v/>
      </c>
      <c r="Q21" s="25" t="str">
        <f aca="false">IF(OR(Q$8="",$B21=""),"",IFERROR(INDEX(Buchungen!$I$8:$I$47,SUMPRODUCT(MAX((Buchungen!$C$8:$C$47=$B21)*(Buchungen!$E$8:$E$47&lt;=Q$8)*(Buchungen!$F$8:$F$47&gt;Q$8)*ROW(Buchungen!$I$8:$I$47)))-7),""))</f>
        <v>B</v>
      </c>
      <c r="R21" s="25" t="str">
        <f aca="false">IF(OR(R$8="",$B21=""),"",IFERROR(INDEX(Buchungen!$I$8:$I$47,SUMPRODUCT(MAX((Buchungen!$C$8:$C$47=$B21)*(Buchungen!$E$8:$E$47&lt;=R$8)*(Buchungen!$F$8:$F$47&gt;R$8)*ROW(Buchungen!$I$8:$I$47)))-7),""))</f>
        <v>B</v>
      </c>
      <c r="S21" s="25" t="str">
        <f aca="false">IF(OR(S$8="",$B21=""),"",IFERROR(INDEX(Buchungen!$I$8:$I$47,SUMPRODUCT(MAX((Buchungen!$C$8:$C$47=$B21)*(Buchungen!$E$8:$E$47&lt;=S$8)*(Buchungen!$F$8:$F$47&gt;S$8)*ROW(Buchungen!$I$8:$I$47)))-7),""))</f>
        <v>B</v>
      </c>
      <c r="T21" s="25" t="str">
        <f aca="false">IF(OR(T$8="",$B21=""),"",IFERROR(INDEX(Buchungen!$I$8:$I$47,SUMPRODUCT(MAX((Buchungen!$C$8:$C$47=$B21)*(Buchungen!$E$8:$E$47&lt;=T$8)*(Buchungen!$F$8:$F$47&gt;T$8)*ROW(Buchungen!$I$8:$I$47)))-7),""))</f>
        <v>B</v>
      </c>
      <c r="U21" s="25" t="str">
        <f aca="false">IF(OR(U$8="",$B21=""),"",IFERROR(INDEX(Buchungen!$I$8:$I$47,SUMPRODUCT(MAX((Buchungen!$C$8:$C$47=$B21)*(Buchungen!$E$8:$E$47&lt;=U$8)*(Buchungen!$F$8:$F$47&gt;U$8)*ROW(Buchungen!$I$8:$I$47)))-7),""))</f>
        <v>B</v>
      </c>
      <c r="V21" s="25" t="str">
        <f aca="false">IF(OR(V$8="",$B21=""),"",IFERROR(INDEX(Buchungen!$I$8:$I$47,SUMPRODUCT(MAX((Buchungen!$C$8:$C$47=$B21)*(Buchungen!$E$8:$E$47&lt;=V$8)*(Buchungen!$F$8:$F$47&gt;V$8)*ROW(Buchungen!$I$8:$I$47)))-7),""))</f>
        <v>B</v>
      </c>
      <c r="W21" s="25" t="str">
        <f aca="false">IF(OR(W$8="",$B21=""),"",IFERROR(INDEX(Buchungen!$I$8:$I$47,SUMPRODUCT(MAX((Buchungen!$C$8:$C$47=$B21)*(Buchungen!$E$8:$E$47&lt;=W$8)*(Buchungen!$F$8:$F$47&gt;W$8)*ROW(Buchungen!$I$8:$I$47)))-7),""))</f>
        <v>B</v>
      </c>
      <c r="X21" s="25" t="str">
        <f aca="false">IF(OR(X$8="",$B21=""),"",IFERROR(INDEX(Buchungen!$I$8:$I$47,SUMPRODUCT(MAX((Buchungen!$C$8:$C$47=$B21)*(Buchungen!$E$8:$E$47&lt;=X$8)*(Buchungen!$F$8:$F$47&gt;X$8)*ROW(Buchungen!$I$8:$I$47)))-7),""))</f>
        <v/>
      </c>
      <c r="Y21" s="25" t="str">
        <f aca="false">IF(OR(Y$8="",$B21=""),"",IFERROR(INDEX(Buchungen!$I$8:$I$47,SUMPRODUCT(MAX((Buchungen!$C$8:$C$47=$B21)*(Buchungen!$E$8:$E$47&lt;=Y$8)*(Buchungen!$F$8:$F$47&gt;Y$8)*ROW(Buchungen!$I$8:$I$47)))-7),""))</f>
        <v/>
      </c>
      <c r="Z21" s="25" t="str">
        <f aca="false">IF(OR(Z$8="",$B21=""),"",IFERROR(INDEX(Buchungen!$I$8:$I$47,SUMPRODUCT(MAX((Buchungen!$C$8:$C$47=$B21)*(Buchungen!$E$8:$E$47&lt;=Z$8)*(Buchungen!$F$8:$F$47&gt;Z$8)*ROW(Buchungen!$I$8:$I$47)))-7),""))</f>
        <v/>
      </c>
      <c r="AA21" s="25" t="str">
        <f aca="false">IF(OR(AA$8="",$B21=""),"",IFERROR(INDEX(Buchungen!$I$8:$I$47,SUMPRODUCT(MAX((Buchungen!$C$8:$C$47=$B21)*(Buchungen!$E$8:$E$47&lt;=AA$8)*(Buchungen!$F$8:$F$47&gt;AA$8)*ROW(Buchungen!$I$8:$I$47)))-7),""))</f>
        <v/>
      </c>
      <c r="AB21" s="25" t="str">
        <f aca="false">IF(OR(AB$8="",$B21=""),"",IFERROR(INDEX(Buchungen!$I$8:$I$47,SUMPRODUCT(MAX((Buchungen!$C$8:$C$47=$B21)*(Buchungen!$E$8:$E$47&lt;=AB$8)*(Buchungen!$F$8:$F$47&gt;AB$8)*ROW(Buchungen!$I$8:$I$47)))-7),""))</f>
        <v/>
      </c>
      <c r="AC21" s="25" t="str">
        <f aca="false">IF(OR(AC$8="",$B21=""),"",IFERROR(INDEX(Buchungen!$I$8:$I$47,SUMPRODUCT(MAX((Buchungen!$C$8:$C$47=$B21)*(Buchungen!$E$8:$E$47&lt;=AC$8)*(Buchungen!$F$8:$F$47&gt;AC$8)*ROW(Buchungen!$I$8:$I$47)))-7),""))</f>
        <v/>
      </c>
      <c r="AD21" s="25" t="str">
        <f aca="false">IF(OR(AD$8="",$B21=""),"",IFERROR(INDEX(Buchungen!$I$8:$I$47,SUMPRODUCT(MAX((Buchungen!$C$8:$C$47=$B21)*(Buchungen!$E$8:$E$47&lt;=AD$8)*(Buchungen!$F$8:$F$47&gt;AD$8)*ROW(Buchungen!$I$8:$I$47)))-7),""))</f>
        <v/>
      </c>
      <c r="AE21" s="25" t="str">
        <f aca="false">IF(OR(AE$8="",$B21=""),"",IFERROR(INDEX(Buchungen!$I$8:$I$47,SUMPRODUCT(MAX((Buchungen!$C$8:$C$47=$B21)*(Buchungen!$E$8:$E$47&lt;=AE$8)*(Buchungen!$F$8:$F$47&gt;AE$8)*ROW(Buchungen!$I$8:$I$47)))-7),""))</f>
        <v/>
      </c>
      <c r="AF21" s="25" t="str">
        <f aca="false">IF(OR(AF$8="",$B21=""),"",IFERROR(INDEX(Buchungen!$I$8:$I$47,SUMPRODUCT(MAX((Buchungen!$C$8:$C$47=$B21)*(Buchungen!$E$8:$E$47&lt;=AF$8)*(Buchungen!$F$8:$F$47&gt;AF$8)*ROW(Buchungen!$I$8:$I$47)))-7),""))</f>
        <v/>
      </c>
      <c r="AG21" s="25" t="str">
        <f aca="false">IF(OR(AG$8="",$B21=""),"",IFERROR(INDEX(Buchungen!$I$8:$I$47,SUMPRODUCT(MAX((Buchungen!$C$8:$C$47=$B21)*(Buchungen!$E$8:$E$47&lt;=AG$8)*(Buchungen!$F$8:$F$47&gt;AG$8)*ROW(Buchungen!$I$8:$I$47)))-7),""))</f>
        <v/>
      </c>
      <c r="AH21" s="25" t="str">
        <f aca="false">IF(OR(AH$8="",$B21=""),"",IFERROR(INDEX(Buchungen!$I$8:$I$47,SUMPRODUCT(MAX((Buchungen!$C$8:$C$47=$B21)*(Buchungen!$E$8:$E$47&lt;=AH$8)*(Buchungen!$F$8:$F$47&gt;AH$8)*ROW(Buchungen!$I$8:$I$47)))-7),""))</f>
        <v/>
      </c>
      <c r="AI21" s="25" t="str">
        <f aca="false">IF(OR(AI$8="",$B21=""),"",IFERROR(INDEX(Buchungen!$I$8:$I$47,SUMPRODUCT(MAX((Buchungen!$C$8:$C$47=$B21)*(Buchungen!$E$8:$E$47&lt;=AI$8)*(Buchungen!$F$8:$F$47&gt;AI$8)*ROW(Buchungen!$I$8:$I$47)))-7),""))</f>
        <v/>
      </c>
      <c r="AJ21" s="31" t="n">
        <f aca="false">IF($B21="","",COUNTIF($E21:$AI21,"B")+COUNTIF($E21:$AI21,"R"))</f>
        <v>7</v>
      </c>
      <c r="AK21" s="32" t="n">
        <f aca="false">IF($B21="","",IFERROR($AJ21/$AM$6,""))</f>
        <v>0.225806451612903</v>
      </c>
    </row>
    <row r="22" customFormat="false" ht="18" hidden="false" customHeight="true" outlineLevel="0" collapsed="false">
      <c r="B22" s="33" t="s">
        <v>22</v>
      </c>
      <c r="C22" s="33"/>
      <c r="D22" s="33"/>
      <c r="E22" s="34" t="n">
        <f aca="false">IF(E$8="","",COUNTIF(E$10:E$21,"B")+COUNTIF(E$10:E$21,"R"))</f>
        <v>3</v>
      </c>
      <c r="F22" s="34" t="n">
        <f aca="false">IF(F$8="","",COUNTIF(F$10:F$21,"B")+COUNTIF(F$10:F$21,"R"))</f>
        <v>4</v>
      </c>
      <c r="G22" s="34" t="n">
        <f aca="false">IF(G$8="","",COUNTIF(G$10:G$21,"B")+COUNTIF(G$10:G$21,"R"))</f>
        <v>3</v>
      </c>
      <c r="H22" s="34" t="n">
        <f aca="false">IF(H$8="","",COUNTIF(H$10:H$21,"B")+COUNTIF(H$10:H$21,"R"))</f>
        <v>3</v>
      </c>
      <c r="I22" s="34" t="n">
        <f aca="false">IF(I$8="","",COUNTIF(I$10:I$21,"B")+COUNTIF(I$10:I$21,"R"))</f>
        <v>4</v>
      </c>
      <c r="J22" s="34" t="n">
        <f aca="false">IF(J$8="","",COUNTIF(J$10:J$21,"B")+COUNTIF(J$10:J$21,"R"))</f>
        <v>6</v>
      </c>
      <c r="K22" s="34" t="n">
        <f aca="false">IF(K$8="","",COUNTIF(K$10:K$21,"B")+COUNTIF(K$10:K$21,"R"))</f>
        <v>7</v>
      </c>
      <c r="L22" s="34" t="n">
        <f aca="false">IF(L$8="","",COUNTIF(L$10:L$21,"B")+COUNTIF(L$10:L$21,"R"))</f>
        <v>7</v>
      </c>
      <c r="M22" s="34" t="n">
        <f aca="false">IF(M$8="","",COUNTIF(M$10:M$21,"B")+COUNTIF(M$10:M$21,"R"))</f>
        <v>6</v>
      </c>
      <c r="N22" s="34" t="n">
        <f aca="false">IF(N$8="","",COUNTIF(N$10:N$21,"B")+COUNTIF(N$10:N$21,"R"))</f>
        <v>5</v>
      </c>
      <c r="O22" s="34" t="n">
        <f aca="false">IF(O$8="","",COUNTIF(O$10:O$21,"B")+COUNTIF(O$10:O$21,"R"))</f>
        <v>4</v>
      </c>
      <c r="P22" s="34" t="n">
        <f aca="false">IF(P$8="","",COUNTIF(P$10:P$21,"B")+COUNTIF(P$10:P$21,"R"))</f>
        <v>3</v>
      </c>
      <c r="Q22" s="34" t="n">
        <f aca="false">IF(Q$8="","",COUNTIF(Q$10:Q$21,"B")+COUNTIF(Q$10:Q$21,"R"))</f>
        <v>5</v>
      </c>
      <c r="R22" s="34" t="n">
        <f aca="false">IF(R$8="","",COUNTIF(R$10:R$21,"B")+COUNTIF(R$10:R$21,"R"))</f>
        <v>4</v>
      </c>
      <c r="S22" s="34" t="n">
        <f aca="false">IF(S$8="","",COUNTIF(S$10:S$21,"B")+COUNTIF(S$10:S$21,"R"))</f>
        <v>3</v>
      </c>
      <c r="T22" s="34" t="n">
        <f aca="false">IF(T$8="","",COUNTIF(T$10:T$21,"B")+COUNTIF(T$10:T$21,"R"))</f>
        <v>3</v>
      </c>
      <c r="U22" s="34" t="n">
        <f aca="false">IF(U$8="","",COUNTIF(U$10:U$21,"B")+COUNTIF(U$10:U$21,"R"))</f>
        <v>4</v>
      </c>
      <c r="V22" s="34" t="n">
        <f aca="false">IF(V$8="","",COUNTIF(V$10:V$21,"B")+COUNTIF(V$10:V$21,"R"))</f>
        <v>3</v>
      </c>
      <c r="W22" s="34" t="n">
        <f aca="false">IF(W$8="","",COUNTIF(W$10:W$21,"B")+COUNTIF(W$10:W$21,"R"))</f>
        <v>2</v>
      </c>
      <c r="X22" s="34" t="n">
        <f aca="false">IF(X$8="","",COUNTIF(X$10:X$21,"B")+COUNTIF(X$10:X$21,"R"))</f>
        <v>3</v>
      </c>
      <c r="Y22" s="34" t="n">
        <f aca="false">IF(Y$8="","",COUNTIF(Y$10:Y$21,"B")+COUNTIF(Y$10:Y$21,"R"))</f>
        <v>4</v>
      </c>
      <c r="Z22" s="34" t="n">
        <f aca="false">IF(Z$8="","",COUNTIF(Z$10:Z$21,"B")+COUNTIF(Z$10:Z$21,"R"))</f>
        <v>4</v>
      </c>
      <c r="AA22" s="34" t="n">
        <f aca="false">IF(AA$8="","",COUNTIF(AA$10:AA$21,"B")+COUNTIF(AA$10:AA$21,"R"))</f>
        <v>3</v>
      </c>
      <c r="AB22" s="34" t="n">
        <f aca="false">IF(AB$8="","",COUNTIF(AB$10:AB$21,"B")+COUNTIF(AB$10:AB$21,"R"))</f>
        <v>2</v>
      </c>
      <c r="AC22" s="34" t="n">
        <f aca="false">IF(AC$8="","",COUNTIF(AC$10:AC$21,"B")+COUNTIF(AC$10:AC$21,"R"))</f>
        <v>3</v>
      </c>
      <c r="AD22" s="34" t="n">
        <f aca="false">IF(AD$8="","",COUNTIF(AD$10:AD$21,"B")+COUNTIF(AD$10:AD$21,"R"))</f>
        <v>3</v>
      </c>
      <c r="AE22" s="34" t="n">
        <f aca="false">IF(AE$8="","",COUNTIF(AE$10:AE$21,"B")+COUNTIF(AE$10:AE$21,"R"))</f>
        <v>2</v>
      </c>
      <c r="AF22" s="34" t="n">
        <f aca="false">IF(AF$8="","",COUNTIF(AF$10:AF$21,"B")+COUNTIF(AF$10:AF$21,"R"))</f>
        <v>3</v>
      </c>
      <c r="AG22" s="34" t="n">
        <f aca="false">IF(AG$8="","",COUNTIF(AG$10:AG$21,"B")+COUNTIF(AG$10:AG$21,"R"))</f>
        <v>3</v>
      </c>
      <c r="AH22" s="34" t="n">
        <f aca="false">IF(AH$8="","",COUNTIF(AH$10:AH$21,"B")+COUNTIF(AH$10:AH$21,"R"))</f>
        <v>1</v>
      </c>
      <c r="AI22" s="34" t="n">
        <f aca="false">IF(AI$8="","",COUNTIF(AI$10:AI$21,"B")+COUNTIF(AI$10:AI$21,"R"))</f>
        <v>1</v>
      </c>
      <c r="AJ22" s="35" t="n">
        <f aca="false">SUM($AJ$10:$AJ$21)</f>
        <v>111</v>
      </c>
      <c r="AK22" s="36" t="n">
        <f aca="false">IFERROR(SUM($AJ$10:$AJ$21)/($AM$6*$AM$7),"")</f>
        <v>0.298387096774194</v>
      </c>
    </row>
    <row r="23" customFormat="false" ht="18" hidden="false" customHeight="true" outlineLevel="0" collapsed="false">
      <c r="B23" s="18" t="s">
        <v>23</v>
      </c>
      <c r="C23" s="18"/>
      <c r="D23" s="18"/>
      <c r="E23" s="37" t="n">
        <f aca="false">IF(E$8="","",IFERROR(E22/$AM$7,""))</f>
        <v>0.25</v>
      </c>
      <c r="F23" s="37" t="n">
        <f aca="false">IF(F$8="","",IFERROR(F22/$AM$7,""))</f>
        <v>0.333333333333333</v>
      </c>
      <c r="G23" s="37" t="n">
        <f aca="false">IF(G$8="","",IFERROR(G22/$AM$7,""))</f>
        <v>0.25</v>
      </c>
      <c r="H23" s="37" t="n">
        <f aca="false">IF(H$8="","",IFERROR(H22/$AM$7,""))</f>
        <v>0.25</v>
      </c>
      <c r="I23" s="37" t="n">
        <f aca="false">IF(I$8="","",IFERROR(I22/$AM$7,""))</f>
        <v>0.333333333333333</v>
      </c>
      <c r="J23" s="37" t="n">
        <f aca="false">IF(J$8="","",IFERROR(J22/$AM$7,""))</f>
        <v>0.5</v>
      </c>
      <c r="K23" s="37" t="n">
        <f aca="false">IF(K$8="","",IFERROR(K22/$AM$7,""))</f>
        <v>0.583333333333333</v>
      </c>
      <c r="L23" s="37" t="n">
        <f aca="false">IF(L$8="","",IFERROR(L22/$AM$7,""))</f>
        <v>0.583333333333333</v>
      </c>
      <c r="M23" s="37" t="n">
        <f aca="false">IF(M$8="","",IFERROR(M22/$AM$7,""))</f>
        <v>0.5</v>
      </c>
      <c r="N23" s="37" t="n">
        <f aca="false">IF(N$8="","",IFERROR(N22/$AM$7,""))</f>
        <v>0.416666666666667</v>
      </c>
      <c r="O23" s="37" t="n">
        <f aca="false">IF(O$8="","",IFERROR(O22/$AM$7,""))</f>
        <v>0.333333333333333</v>
      </c>
      <c r="P23" s="37" t="n">
        <f aca="false">IF(P$8="","",IFERROR(P22/$AM$7,""))</f>
        <v>0.25</v>
      </c>
      <c r="Q23" s="37" t="n">
        <f aca="false">IF(Q$8="","",IFERROR(Q22/$AM$7,""))</f>
        <v>0.416666666666667</v>
      </c>
      <c r="R23" s="37" t="n">
        <f aca="false">IF(R$8="","",IFERROR(R22/$AM$7,""))</f>
        <v>0.333333333333333</v>
      </c>
      <c r="S23" s="37" t="n">
        <f aca="false">IF(S$8="","",IFERROR(S22/$AM$7,""))</f>
        <v>0.25</v>
      </c>
      <c r="T23" s="37" t="n">
        <f aca="false">IF(T$8="","",IFERROR(T22/$AM$7,""))</f>
        <v>0.25</v>
      </c>
      <c r="U23" s="37" t="n">
        <f aca="false">IF(U$8="","",IFERROR(U22/$AM$7,""))</f>
        <v>0.333333333333333</v>
      </c>
      <c r="V23" s="37" t="n">
        <f aca="false">IF(V$8="","",IFERROR(V22/$AM$7,""))</f>
        <v>0.25</v>
      </c>
      <c r="W23" s="37" t="n">
        <f aca="false">IF(W$8="","",IFERROR(W22/$AM$7,""))</f>
        <v>0.166666666666667</v>
      </c>
      <c r="X23" s="37" t="n">
        <f aca="false">IF(X$8="","",IFERROR(X22/$AM$7,""))</f>
        <v>0.25</v>
      </c>
      <c r="Y23" s="37" t="n">
        <f aca="false">IF(Y$8="","",IFERROR(Y22/$AM$7,""))</f>
        <v>0.333333333333333</v>
      </c>
      <c r="Z23" s="37" t="n">
        <f aca="false">IF(Z$8="","",IFERROR(Z22/$AM$7,""))</f>
        <v>0.333333333333333</v>
      </c>
      <c r="AA23" s="37" t="n">
        <f aca="false">IF(AA$8="","",IFERROR(AA22/$AM$7,""))</f>
        <v>0.25</v>
      </c>
      <c r="AB23" s="37" t="n">
        <f aca="false">IF(AB$8="","",IFERROR(AB22/$AM$7,""))</f>
        <v>0.166666666666667</v>
      </c>
      <c r="AC23" s="37" t="n">
        <f aca="false">IF(AC$8="","",IFERROR(AC22/$AM$7,""))</f>
        <v>0.25</v>
      </c>
      <c r="AD23" s="37" t="n">
        <f aca="false">IF(AD$8="","",IFERROR(AD22/$AM$7,""))</f>
        <v>0.25</v>
      </c>
      <c r="AE23" s="37" t="n">
        <f aca="false">IF(AE$8="","",IFERROR(AE22/$AM$7,""))</f>
        <v>0.166666666666667</v>
      </c>
      <c r="AF23" s="37" t="n">
        <f aca="false">IF(AF$8="","",IFERROR(AF22/$AM$7,""))</f>
        <v>0.25</v>
      </c>
      <c r="AG23" s="37" t="n">
        <f aca="false">IF(AG$8="","",IFERROR(AG22/$AM$7,""))</f>
        <v>0.25</v>
      </c>
      <c r="AH23" s="37" t="n">
        <f aca="false">IF(AH$8="","",IFERROR(AH22/$AM$7,""))</f>
        <v>0.0833333333333333</v>
      </c>
      <c r="AI23" s="37" t="n">
        <f aca="false">IF(AI$8="","",IFERROR(AI22/$AM$7,""))</f>
        <v>0.0833333333333333</v>
      </c>
      <c r="AJ23" s="38"/>
      <c r="AK23" s="38"/>
    </row>
    <row r="26" customFormat="false" ht="15" hidden="false" customHeight="false" outlineLevel="0" collapsed="false">
      <c r="B26" s="39" t="s">
        <v>24</v>
      </c>
      <c r="C26" s="39"/>
      <c r="D26" s="39"/>
      <c r="E26" s="39"/>
      <c r="F26" s="39"/>
    </row>
    <row r="27" customFormat="false" ht="3" hidden="false" customHeight="true" outlineLevel="0" collapsed="false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customFormat="false" ht="16.5" hidden="false" customHeight="true" outlineLevel="0" collapsed="false">
      <c r="B28" s="40" t="s">
        <v>25</v>
      </c>
      <c r="C28" s="41" t="s">
        <v>26</v>
      </c>
      <c r="D28" s="41"/>
      <c r="E28" s="42" t="s">
        <v>27</v>
      </c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3" t="str">
        <f aca="false">COUNTIF($E$10:$AI$21,"B")&amp;" Nächte"</f>
        <v>92 Nächte</v>
      </c>
      <c r="T28" s="43"/>
      <c r="U28" s="43"/>
      <c r="V28" s="43"/>
    </row>
    <row r="29" customFormat="false" ht="16.5" hidden="false" customHeight="true" outlineLevel="0" collapsed="false">
      <c r="B29" s="44" t="s">
        <v>28</v>
      </c>
      <c r="C29" s="41" t="s">
        <v>29</v>
      </c>
      <c r="D29" s="41"/>
      <c r="E29" s="42" t="s">
        <v>30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3" t="str">
        <f aca="false">COUNTIF($E$10:$AI$21,"R")&amp;" Nächte"</f>
        <v>19 Nächte</v>
      </c>
      <c r="T29" s="43"/>
      <c r="U29" s="43"/>
      <c r="V29" s="43"/>
    </row>
    <row r="30" customFormat="false" ht="16.5" hidden="false" customHeight="true" outlineLevel="0" collapsed="false">
      <c r="B30" s="45" t="s">
        <v>31</v>
      </c>
      <c r="C30" s="41" t="s">
        <v>32</v>
      </c>
      <c r="D30" s="41"/>
      <c r="E30" s="42" t="s">
        <v>33</v>
      </c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 t="str">
        <f aca="false">COUNTIF($E$10:$AI$21,"O")&amp;" Nächte"</f>
        <v>8 Nächte</v>
      </c>
      <c r="T30" s="43"/>
      <c r="U30" s="43"/>
      <c r="V30" s="43"/>
    </row>
    <row r="31" customFormat="false" ht="16.5" hidden="false" customHeight="true" outlineLevel="0" collapsed="false">
      <c r="B31" s="46" t="s">
        <v>34</v>
      </c>
      <c r="C31" s="41" t="s">
        <v>35</v>
      </c>
      <c r="D31" s="41"/>
      <c r="E31" s="42" t="s">
        <v>36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3" t="str">
        <f aca="false">COUNTIF($E$10:$AI$21,"G")&amp;" Nächte"</f>
        <v>2 Nächte</v>
      </c>
      <c r="T31" s="43"/>
      <c r="U31" s="43"/>
      <c r="V31" s="43"/>
    </row>
    <row r="32" customFormat="false" ht="16.5" hidden="false" customHeight="true" outlineLevel="0" collapsed="false">
      <c r="B32" s="47"/>
      <c r="C32" s="41" t="s">
        <v>37</v>
      </c>
      <c r="D32" s="41"/>
      <c r="E32" s="42" t="s">
        <v>38</v>
      </c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3" t="str">
        <f aca="false">($AM$6*$AM$7-COUNTIF($E$10:$AI$21,"B")-COUNTIF($E$10:$AI$21,"R")-COUNTIF($E$10:$AI$21,"O")-COUNTIF($E$10:$AI$21,"G"))&amp;" Nächte"</f>
        <v>251 Nächte</v>
      </c>
      <c r="T32" s="43"/>
      <c r="U32" s="43"/>
      <c r="V32" s="43"/>
    </row>
    <row r="34" customFormat="false" ht="15" hidden="false" customHeight="false" outlineLevel="0" collapsed="false">
      <c r="B34" s="39" t="s">
        <v>39</v>
      </c>
      <c r="C34" s="39"/>
      <c r="D34" s="39"/>
      <c r="E34" s="39"/>
      <c r="F34" s="39"/>
      <c r="G34" s="39"/>
      <c r="H34" s="39"/>
    </row>
    <row r="35" customFormat="false" ht="3" hidden="false" customHeight="true" outlineLevel="0" collapsed="false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customFormat="false" ht="15" hidden="false" customHeight="true" outlineLevel="0" collapsed="false">
      <c r="B36" s="48" t="s">
        <v>40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</row>
    <row r="37" customFormat="false" ht="15" hidden="false" customHeight="true" outlineLevel="0" collapsed="false">
      <c r="B37" s="48" t="s">
        <v>41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</row>
    <row r="38" customFormat="false" ht="15" hidden="false" customHeight="true" outlineLevel="0" collapsed="false">
      <c r="B38" s="48" t="s">
        <v>42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  <row r="39" customFormat="false" ht="15" hidden="false" customHeight="true" outlineLevel="0" collapsed="false">
      <c r="B39" s="48" t="s">
        <v>43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</row>
  </sheetData>
  <mergeCells count="42">
    <mergeCell ref="B2:S2"/>
    <mergeCell ref="T2:AK2"/>
    <mergeCell ref="B3:S3"/>
    <mergeCell ref="T3:AK3"/>
    <mergeCell ref="E5:K5"/>
    <mergeCell ref="L5:R5"/>
    <mergeCell ref="S5:Y5"/>
    <mergeCell ref="Z5:AF5"/>
    <mergeCell ref="AG5:AK5"/>
    <mergeCell ref="E6:K6"/>
    <mergeCell ref="L6:R6"/>
    <mergeCell ref="S6:Y6"/>
    <mergeCell ref="Z6:AF6"/>
    <mergeCell ref="AG6:AK6"/>
    <mergeCell ref="B8:B9"/>
    <mergeCell ref="C8:C9"/>
    <mergeCell ref="D8:D9"/>
    <mergeCell ref="AJ8:AJ9"/>
    <mergeCell ref="AK8:AK9"/>
    <mergeCell ref="B22:D22"/>
    <mergeCell ref="B23:D23"/>
    <mergeCell ref="B26:F26"/>
    <mergeCell ref="C28:D28"/>
    <mergeCell ref="E28:R28"/>
    <mergeCell ref="S28:V28"/>
    <mergeCell ref="C29:D29"/>
    <mergeCell ref="E29:R29"/>
    <mergeCell ref="S29:V29"/>
    <mergeCell ref="C30:D30"/>
    <mergeCell ref="E30:R30"/>
    <mergeCell ref="S30:V30"/>
    <mergeCell ref="C31:D31"/>
    <mergeCell ref="E31:R31"/>
    <mergeCell ref="S31:V31"/>
    <mergeCell ref="C32:D32"/>
    <mergeCell ref="E32:R32"/>
    <mergeCell ref="S32:V32"/>
    <mergeCell ref="B34:H34"/>
    <mergeCell ref="B36:V36"/>
    <mergeCell ref="B37:V37"/>
    <mergeCell ref="B38:V38"/>
    <mergeCell ref="B39:V39"/>
  </mergeCells>
  <conditionalFormatting sqref="E10:AI21">
    <cfRule type="expression" priority="2" aboveAverage="0" equalAverage="0" bottom="0" percent="0" rank="0" text="" dxfId="0">
      <formula>E$8=""</formula>
    </cfRule>
    <cfRule type="expression" priority="3" aboveAverage="0" equalAverage="0" bottom="0" percent="0" rank="0" text="" dxfId="1">
      <formula>E10="B"</formula>
    </cfRule>
    <cfRule type="expression" priority="4" aboveAverage="0" equalAverage="0" bottom="0" percent="0" rank="0" text="" dxfId="2">
      <formula>E10="R"</formula>
    </cfRule>
    <cfRule type="expression" priority="5" aboveAverage="0" equalAverage="0" bottom="0" percent="0" rank="0" text="" dxfId="3">
      <formula>E10="O"</formula>
    </cfRule>
    <cfRule type="expression" priority="6" aboveAverage="0" equalAverage="0" bottom="0" percent="0" rank="0" text="" dxfId="4">
      <formula>E10="G"</formula>
    </cfRule>
    <cfRule type="expression" priority="7" aboveAverage="0" equalAverage="0" bottom="0" percent="0" rank="0" text="" dxfId="5">
      <formula>OR(E$9="Sa",E$9="So")</formula>
    </cfRule>
  </conditionalFormatting>
  <conditionalFormatting sqref="E8:AI8">
    <cfRule type="expression" priority="8" aboveAverage="0" equalAverage="0" bottom="0" percent="0" rank="0" text="" dxfId="6">
      <formula>OR(E$9="Sa",E$9="So")</formula>
    </cfRule>
  </conditionalFormatting>
  <conditionalFormatting sqref="E9:AI9">
    <cfRule type="expression" priority="9" aboveAverage="0" equalAverage="0" bottom="0" percent="0" rank="0" text="" dxfId="6">
      <formula>OR(E$9="Sa",E$9="So")</formula>
    </cfRule>
  </conditionalFormatting>
  <conditionalFormatting sqref="E22:AI23">
    <cfRule type="expression" priority="10" aboveAverage="0" equalAverage="0" bottom="0" percent="0" rank="0" text="" dxfId="7">
      <formula>E$8=""</formula>
    </cfRule>
  </conditionalFormatting>
  <dataValidations count="2">
    <dataValidation allowBlank="false" error="Bitte einen Monat aus der Liste wählen." errorStyle="stop" errorTitle="Ungültiger Monat" operator="between" showDropDown="false" showErrorMessage="false" showInputMessage="false" sqref="B6" type="list">
      <formula1>Stammdaten!$H$14:$H$25</formula1>
      <formula2>0</formula2>
    </dataValidation>
    <dataValidation allowBlank="false" errorStyle="stop" operator="between" showDropDown="false" showErrorMessage="false" showInputMessage="false" sqref="C6" type="list">
      <formula1>Stammdaten!$J$14:$J$19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98CBB"/>
    <pageSetUpPr fitToPage="true"/>
  </sheetPr>
  <dimension ref="B1:P5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6"/>
    <col collapsed="false" customWidth="true" hidden="false" outlineLevel="0" max="2" min="2" style="0" width="13"/>
    <col collapsed="false" customWidth="true" hidden="false" outlineLevel="0" max="3" min="3" style="0" width="15"/>
    <col collapsed="false" customWidth="true" hidden="false" outlineLevel="0" max="4" min="4" style="0" width="26"/>
    <col collapsed="false" customWidth="true" hidden="false" outlineLevel="0" max="6" min="5" style="0" width="12"/>
    <col collapsed="false" customWidth="true" hidden="false" outlineLevel="0" max="7" min="7" style="0" width="8"/>
    <col collapsed="false" customWidth="true" hidden="false" outlineLevel="0" max="8" min="8" style="0" width="13"/>
    <col collapsed="false" customWidth="true" hidden="false" outlineLevel="0" max="9" min="9" style="0" width="6"/>
    <col collapsed="false" customWidth="true" hidden="false" outlineLevel="0" max="10" min="10" style="0" width="7"/>
    <col collapsed="false" customWidth="true" hidden="false" outlineLevel="0" max="14" min="11" style="0" width="13"/>
    <col collapsed="false" customWidth="true" hidden="false" outlineLevel="0" max="15" min="15" style="0" width="15"/>
    <col collapsed="false" customWidth="true" hidden="false" outlineLevel="0" max="16" min="16" style="0" width="34"/>
    <col collapsed="false" customWidth="true" hidden="false" outlineLevel="0" max="17" min="17" style="0" width="1.6"/>
  </cols>
  <sheetData>
    <row r="1" customFormat="false" ht="6" hidden="false" customHeight="true" outlineLevel="0" collapsed="false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27.75" hidden="false" customHeight="true" outlineLevel="0" collapsed="false">
      <c r="B2" s="2" t="str">
        <f aca="false">"BUCHUNGEN "&amp;Belegungsplan!$C$6</f>
        <v>BUCHUNGEN 2026</v>
      </c>
      <c r="C2" s="2"/>
      <c r="D2" s="2"/>
      <c r="E2" s="2"/>
      <c r="F2" s="2"/>
      <c r="G2" s="2"/>
      <c r="H2" s="2"/>
      <c r="I2" s="2"/>
      <c r="J2" s="3" t="s">
        <v>44</v>
      </c>
      <c r="K2" s="3"/>
      <c r="L2" s="3"/>
      <c r="M2" s="3"/>
      <c r="N2" s="3"/>
      <c r="O2" s="3"/>
      <c r="P2" s="3"/>
    </row>
    <row r="3" customFormat="false" ht="15.75" hidden="false" customHeight="true" outlineLevel="0" collapsed="false">
      <c r="B3" s="4" t="s">
        <v>45</v>
      </c>
      <c r="C3" s="4"/>
      <c r="D3" s="4"/>
      <c r="E3" s="4"/>
      <c r="F3" s="4"/>
      <c r="G3" s="4"/>
      <c r="H3" s="4"/>
      <c r="I3" s="4"/>
      <c r="J3" s="5" t="s">
        <v>46</v>
      </c>
      <c r="K3" s="5"/>
      <c r="L3" s="5"/>
      <c r="M3" s="5"/>
      <c r="N3" s="5"/>
      <c r="O3" s="5"/>
      <c r="P3" s="5"/>
    </row>
    <row r="4" customFormat="false" ht="4.5" hidden="false" customHeight="true" outlineLevel="0" collapsed="false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customFormat="false" ht="13.5" hidden="false" customHeight="true" outlineLevel="0" collapsed="false">
      <c r="B5" s="10" t="s">
        <v>47</v>
      </c>
      <c r="C5" s="10"/>
      <c r="D5" s="10"/>
      <c r="E5" s="10" t="s">
        <v>48</v>
      </c>
      <c r="F5" s="10"/>
      <c r="G5" s="10"/>
      <c r="H5" s="10" t="s">
        <v>49</v>
      </c>
      <c r="I5" s="10"/>
      <c r="J5" s="10"/>
      <c r="K5" s="10" t="s">
        <v>50</v>
      </c>
      <c r="L5" s="10"/>
      <c r="M5" s="10"/>
      <c r="N5" s="10" t="s">
        <v>51</v>
      </c>
      <c r="O5" s="10"/>
      <c r="P5" s="10"/>
    </row>
    <row r="6" customFormat="false" ht="25.5" hidden="false" customHeight="true" outlineLevel="0" collapsed="false">
      <c r="B6" s="15" t="n">
        <f aca="false">COUNTIF($C$8:$C$47,"?*")</f>
        <v>24</v>
      </c>
      <c r="C6" s="15"/>
      <c r="D6" s="15"/>
      <c r="E6" s="15" t="n">
        <f aca="false">SUM($G$8:$G$47)</f>
        <v>132</v>
      </c>
      <c r="F6" s="15"/>
      <c r="G6" s="15"/>
      <c r="H6" s="49" t="n">
        <f aca="false">IFERROR(SUM($G$8:$G$47)/COUNTIF($C$8:$C$47,"?*"),0)</f>
        <v>5.5</v>
      </c>
      <c r="I6" s="49"/>
      <c r="J6" s="49"/>
      <c r="K6" s="16" t="n">
        <f aca="false">SUM($L$8:$L$47)</f>
        <v>11427</v>
      </c>
      <c r="L6" s="16"/>
      <c r="M6" s="16"/>
      <c r="N6" s="16" t="n">
        <f aca="false">SUM($N$8:$N$47)</f>
        <v>7990</v>
      </c>
      <c r="O6" s="16"/>
      <c r="P6" s="16"/>
    </row>
    <row r="7" customFormat="false" ht="30" hidden="false" customHeight="true" outlineLevel="0" collapsed="false">
      <c r="B7" s="19" t="s">
        <v>52</v>
      </c>
      <c r="C7" s="19" t="s">
        <v>17</v>
      </c>
      <c r="D7" s="19" t="s">
        <v>53</v>
      </c>
      <c r="E7" s="19" t="s">
        <v>54</v>
      </c>
      <c r="F7" s="19" t="s">
        <v>55</v>
      </c>
      <c r="G7" s="19" t="s">
        <v>56</v>
      </c>
      <c r="H7" s="19" t="s">
        <v>57</v>
      </c>
      <c r="I7" s="19" t="s">
        <v>58</v>
      </c>
      <c r="J7" s="19" t="s">
        <v>59</v>
      </c>
      <c r="K7" s="19" t="s">
        <v>60</v>
      </c>
      <c r="L7" s="19" t="s">
        <v>61</v>
      </c>
      <c r="M7" s="19" t="s">
        <v>62</v>
      </c>
      <c r="N7" s="19" t="s">
        <v>63</v>
      </c>
      <c r="O7" s="19" t="s">
        <v>64</v>
      </c>
      <c r="P7" s="19" t="s">
        <v>65</v>
      </c>
    </row>
    <row r="8" customFormat="false" ht="16.5" hidden="false" customHeight="true" outlineLevel="0" collapsed="false">
      <c r="B8" s="50" t="s">
        <v>66</v>
      </c>
      <c r="C8" s="51" t="s">
        <v>67</v>
      </c>
      <c r="D8" s="52" t="s">
        <v>68</v>
      </c>
      <c r="E8" s="53" t="n">
        <v>46202</v>
      </c>
      <c r="F8" s="53" t="n">
        <v>46206</v>
      </c>
      <c r="G8" s="54" t="n">
        <f aca="false">IF(OR($E8="",$F8=""),"",MAX(0,$F8-$E8))</f>
        <v>4</v>
      </c>
      <c r="H8" s="51" t="s">
        <v>26</v>
      </c>
      <c r="I8" s="50" t="str">
        <f aca="false">IF($H8="","",IFERROR(INDEX(Stammdaten!$I$7:$I$10,MATCH($H8,Stammdaten!$H$7:$H$10,0)),"?"))</f>
        <v>B</v>
      </c>
      <c r="J8" s="51" t="n">
        <v>4</v>
      </c>
      <c r="K8" s="55" t="n">
        <v>120</v>
      </c>
      <c r="L8" s="56" t="n">
        <f aca="false">IF(OR($G8="",$K8=""),"",$G8*$K8)</f>
        <v>480</v>
      </c>
      <c r="M8" s="55" t="n">
        <v>200</v>
      </c>
      <c r="N8" s="55" t="n">
        <f aca="false">IF($L8="","",$L8-N($M8))</f>
        <v>280</v>
      </c>
      <c r="O8" s="51" t="str">
        <f aca="false">IF($C8="","",IF(OR($E8="",$F8=""),"Datum fehlt",IF($F8&lt;=$E8,"Datum prüfen",IF(SUMPRODUCT(($C$8:$C$47=$C8)*($E$8:$E$47&lt;$F8)*($F$8:$F$47&gt;$E8))&gt;1,"Überschneidung","OK"))))</f>
        <v>OK</v>
      </c>
      <c r="P8" s="57" t="s">
        <v>69</v>
      </c>
    </row>
    <row r="9" customFormat="false" ht="16.5" hidden="false" customHeight="true" outlineLevel="0" collapsed="false">
      <c r="B9" s="58" t="s">
        <v>70</v>
      </c>
      <c r="C9" s="59" t="s">
        <v>67</v>
      </c>
      <c r="D9" s="60" t="s">
        <v>71</v>
      </c>
      <c r="E9" s="61" t="n">
        <v>46209</v>
      </c>
      <c r="F9" s="61" t="n">
        <v>46213</v>
      </c>
      <c r="G9" s="62" t="n">
        <f aca="false">IF(OR($E9="",$F9=""),"",MAX(0,$F9-$E9))</f>
        <v>4</v>
      </c>
      <c r="H9" s="59" t="s">
        <v>26</v>
      </c>
      <c r="I9" s="58" t="str">
        <f aca="false">IF($H9="","",IFERROR(INDEX(Stammdaten!$I$7:$I$10,MATCH($H9,Stammdaten!$H$7:$H$10,0)),"?"))</f>
        <v>B</v>
      </c>
      <c r="J9" s="59" t="n">
        <v>6</v>
      </c>
      <c r="K9" s="63" t="n">
        <v>120</v>
      </c>
      <c r="L9" s="64" t="n">
        <f aca="false">IF(OR($G9="",$K9=""),"",$G9*$K9)</f>
        <v>480</v>
      </c>
      <c r="M9" s="63" t="n">
        <v>0</v>
      </c>
      <c r="N9" s="63" t="n">
        <f aca="false">IF($L9="","",$L9-N($M9))</f>
        <v>480</v>
      </c>
      <c r="O9" s="59" t="str">
        <f aca="false">IF($C9="","",IF(OR($E9="",$F9=""),"Datum fehlt",IF($F9&lt;=$E9,"Datum prüfen",IF(SUMPRODUCT(($C$8:$C$47=$C9)*($E$8:$E$47&lt;$F9)*($F$8:$F$47&gt;$E9))&gt;1,"Überschneidung","OK"))))</f>
        <v>OK</v>
      </c>
      <c r="P9" s="65" t="s">
        <v>72</v>
      </c>
    </row>
    <row r="10" customFormat="false" ht="16.5" hidden="false" customHeight="true" outlineLevel="0" collapsed="false">
      <c r="B10" s="50" t="s">
        <v>73</v>
      </c>
      <c r="C10" s="51" t="s">
        <v>67</v>
      </c>
      <c r="D10" s="52" t="s">
        <v>74</v>
      </c>
      <c r="E10" s="53" t="n">
        <v>46223</v>
      </c>
      <c r="F10" s="53" t="n">
        <v>46227</v>
      </c>
      <c r="G10" s="54" t="n">
        <f aca="false">IF(OR($E10="",$F10=""),"",MAX(0,$F10-$E10))</f>
        <v>4</v>
      </c>
      <c r="H10" s="51" t="s">
        <v>29</v>
      </c>
      <c r="I10" s="50" t="str">
        <f aca="false">IF($H10="","",IFERROR(INDEX(Stammdaten!$I$7:$I$10,MATCH($H10,Stammdaten!$H$7:$H$10,0)),"?"))</f>
        <v>R</v>
      </c>
      <c r="J10" s="51" t="n">
        <v>5</v>
      </c>
      <c r="K10" s="55" t="n">
        <v>120</v>
      </c>
      <c r="L10" s="56" t="n">
        <f aca="false">IF(OR($G10="",$K10=""),"",$G10*$K10)</f>
        <v>480</v>
      </c>
      <c r="M10" s="55" t="n">
        <v>150</v>
      </c>
      <c r="N10" s="55" t="n">
        <f aca="false">IF($L10="","",$L10-N($M10))</f>
        <v>330</v>
      </c>
      <c r="O10" s="51" t="str">
        <f aca="false">IF($C10="","",IF(OR($E10="",$F10=""),"Datum fehlt",IF($F10&lt;=$E10,"Datum prüfen",IF(SUMPRODUCT(($C$8:$C$47=$C10)*($E$8:$E$47&lt;$F10)*($F$8:$F$47&gt;$E10))&gt;1,"Überschneidung","OK"))))</f>
        <v>OK</v>
      </c>
      <c r="P10" s="57" t="s">
        <v>75</v>
      </c>
    </row>
    <row r="11" customFormat="false" ht="16.5" hidden="false" customHeight="true" outlineLevel="0" collapsed="false">
      <c r="B11" s="58" t="s">
        <v>76</v>
      </c>
      <c r="C11" s="59" t="s">
        <v>77</v>
      </c>
      <c r="D11" s="60" t="s">
        <v>78</v>
      </c>
      <c r="E11" s="61" t="n">
        <v>46204</v>
      </c>
      <c r="F11" s="61" t="n">
        <v>46207</v>
      </c>
      <c r="G11" s="62" t="n">
        <f aca="false">IF(OR($E11="",$F11=""),"",MAX(0,$F11-$E11))</f>
        <v>3</v>
      </c>
      <c r="H11" s="59" t="s">
        <v>26</v>
      </c>
      <c r="I11" s="58" t="str">
        <f aca="false">IF($H11="","",IFERROR(INDEX(Stammdaten!$I$7:$I$10,MATCH($H11,Stammdaten!$H$7:$H$10,0)),"?"))</f>
        <v>B</v>
      </c>
      <c r="J11" s="59" t="n">
        <v>12</v>
      </c>
      <c r="K11" s="63" t="n">
        <v>180</v>
      </c>
      <c r="L11" s="64" t="n">
        <f aca="false">IF(OR($G11="",$K11=""),"",$G11*$K11)</f>
        <v>540</v>
      </c>
      <c r="M11" s="63" t="n">
        <v>300</v>
      </c>
      <c r="N11" s="63" t="n">
        <f aca="false">IF($L11="","",$L11-N($M11))</f>
        <v>240</v>
      </c>
      <c r="O11" s="59" t="str">
        <f aca="false">IF($C11="","",IF(OR($E11="",$F11=""),"Datum fehlt",IF($F11&lt;=$E11,"Datum prüfen",IF(SUMPRODUCT(($C$8:$C$47=$C11)*($E$8:$E$47&lt;$F11)*($F$8:$F$47&gt;$E11))&gt;1,"Überschneidung","OK"))))</f>
        <v>OK</v>
      </c>
      <c r="P11" s="65" t="s">
        <v>79</v>
      </c>
    </row>
    <row r="12" customFormat="false" ht="16.5" hidden="false" customHeight="true" outlineLevel="0" collapsed="false">
      <c r="B12" s="50" t="s">
        <v>80</v>
      </c>
      <c r="C12" s="51" t="s">
        <v>77</v>
      </c>
      <c r="D12" s="52" t="s">
        <v>81</v>
      </c>
      <c r="E12" s="53" t="n">
        <v>46216</v>
      </c>
      <c r="F12" s="53" t="n">
        <v>46218</v>
      </c>
      <c r="G12" s="54" t="n">
        <f aca="false">IF(OR($E12="",$F12=""),"",MAX(0,$F12-$E12))</f>
        <v>2</v>
      </c>
      <c r="H12" s="51" t="s">
        <v>26</v>
      </c>
      <c r="I12" s="50" t="str">
        <f aca="false">IF($H12="","",IFERROR(INDEX(Stammdaten!$I$7:$I$10,MATCH($H12,Stammdaten!$H$7:$H$10,0)),"?"))</f>
        <v>B</v>
      </c>
      <c r="J12" s="51" t="n">
        <v>10</v>
      </c>
      <c r="K12" s="55" t="n">
        <v>180</v>
      </c>
      <c r="L12" s="56" t="n">
        <f aca="false">IF(OR($G12="",$K12=""),"",$G12*$K12)</f>
        <v>360</v>
      </c>
      <c r="M12" s="55" t="n">
        <v>0</v>
      </c>
      <c r="N12" s="55" t="n">
        <f aca="false">IF($L12="","",$L12-N($M12))</f>
        <v>360</v>
      </c>
      <c r="O12" s="51" t="str">
        <f aca="false">IF($C12="","",IF(OR($E12="",$F12=""),"Datum fehlt",IF($F12&lt;=$E12,"Datum prüfen",IF(SUMPRODUCT(($C$8:$C$47=$C12)*($E$8:$E$47&lt;$F12)*($F$8:$F$47&gt;$E12))&gt;1,"Überschneidung","OK"))))</f>
        <v>OK</v>
      </c>
      <c r="P12" s="57" t="s">
        <v>82</v>
      </c>
    </row>
    <row r="13" customFormat="false" ht="16.5" hidden="false" customHeight="true" outlineLevel="0" collapsed="false">
      <c r="B13" s="58" t="s">
        <v>83</v>
      </c>
      <c r="C13" s="59" t="s">
        <v>77</v>
      </c>
      <c r="D13" s="60" t="s">
        <v>84</v>
      </c>
      <c r="E13" s="61" t="n">
        <v>46230</v>
      </c>
      <c r="F13" s="61" t="n">
        <v>46234</v>
      </c>
      <c r="G13" s="62" t="n">
        <f aca="false">IF(OR($E13="",$F13=""),"",MAX(0,$F13-$E13))</f>
        <v>4</v>
      </c>
      <c r="H13" s="59" t="s">
        <v>32</v>
      </c>
      <c r="I13" s="58" t="str">
        <f aca="false">IF($H13="","",IFERROR(INDEX(Stammdaten!$I$7:$I$10,MATCH($H13,Stammdaten!$H$7:$H$10,0)),"?"))</f>
        <v>O</v>
      </c>
      <c r="J13" s="59" t="n">
        <v>8</v>
      </c>
      <c r="K13" s="63" t="n">
        <v>180</v>
      </c>
      <c r="L13" s="64" t="n">
        <f aca="false">IF(OR($G13="",$K13=""),"",$G13*$K13)</f>
        <v>720</v>
      </c>
      <c r="M13" s="63" t="n">
        <v>0</v>
      </c>
      <c r="N13" s="63" t="n">
        <f aca="false">IF($L13="","",$L13-N($M13))</f>
        <v>720</v>
      </c>
      <c r="O13" s="59" t="str">
        <f aca="false">IF($C13="","",IF(OR($E13="",$F13=""),"Datum fehlt",IF($F13&lt;=$E13,"Datum prüfen",IF(SUMPRODUCT(($C$8:$C$47=$C13)*($E$8:$E$47&lt;$F13)*($F$8:$F$47&gt;$E13))&gt;1,"Überschneidung","OK"))))</f>
        <v>OK</v>
      </c>
      <c r="P13" s="65" t="s">
        <v>85</v>
      </c>
    </row>
    <row r="14" customFormat="false" ht="16.5" hidden="false" customHeight="true" outlineLevel="0" collapsed="false">
      <c r="B14" s="50" t="s">
        <v>86</v>
      </c>
      <c r="C14" s="51" t="s">
        <v>87</v>
      </c>
      <c r="D14" s="52" t="s">
        <v>88</v>
      </c>
      <c r="E14" s="53" t="n">
        <v>46205</v>
      </c>
      <c r="F14" s="53" t="n">
        <v>46212</v>
      </c>
      <c r="G14" s="54" t="n">
        <f aca="false">IF(OR($E14="",$F14=""),"",MAX(0,$F14-$E14))</f>
        <v>7</v>
      </c>
      <c r="H14" s="51" t="s">
        <v>26</v>
      </c>
      <c r="I14" s="50" t="str">
        <f aca="false">IF($H14="","",IFERROR(INDEX(Stammdaten!$I$7:$I$10,MATCH($H14,Stammdaten!$H$7:$H$10,0)),"?"))</f>
        <v>B</v>
      </c>
      <c r="J14" s="51" t="n">
        <v>6</v>
      </c>
      <c r="K14" s="55" t="n">
        <v>95</v>
      </c>
      <c r="L14" s="56" t="n">
        <f aca="false">IF(OR($G14="",$K14=""),"",$G14*$K14)</f>
        <v>665</v>
      </c>
      <c r="M14" s="55" t="n">
        <v>300</v>
      </c>
      <c r="N14" s="55" t="n">
        <f aca="false">IF($L14="","",$L14-N($M14))</f>
        <v>365</v>
      </c>
      <c r="O14" s="51" t="str">
        <f aca="false">IF($C14="","",IF(OR($E14="",$F14=""),"Datum fehlt",IF($F14&lt;=$E14,"Datum prüfen",IF(SUMPRODUCT(($C$8:$C$47=$C14)*($E$8:$E$47&lt;$F14)*($F$8:$F$47&gt;$E14))&gt;1,"Überschneidung","OK"))))</f>
        <v>OK</v>
      </c>
      <c r="P14" s="57" t="s">
        <v>89</v>
      </c>
    </row>
    <row r="15" customFormat="false" ht="16.5" hidden="false" customHeight="true" outlineLevel="0" collapsed="false">
      <c r="B15" s="58" t="s">
        <v>90</v>
      </c>
      <c r="C15" s="59" t="s">
        <v>87</v>
      </c>
      <c r="D15" s="60" t="s">
        <v>91</v>
      </c>
      <c r="E15" s="61" t="n">
        <v>46218</v>
      </c>
      <c r="F15" s="61" t="n">
        <v>46220</v>
      </c>
      <c r="G15" s="62" t="n">
        <f aca="false">IF(OR($E15="",$F15=""),"",MAX(0,$F15-$E15))</f>
        <v>2</v>
      </c>
      <c r="H15" s="59" t="s">
        <v>35</v>
      </c>
      <c r="I15" s="58" t="str">
        <f aca="false">IF($H15="","",IFERROR(INDEX(Stammdaten!$I$7:$I$10,MATCH($H15,Stammdaten!$H$7:$H$10,0)),"?"))</f>
        <v>G</v>
      </c>
      <c r="J15" s="59" t="n">
        <v>0</v>
      </c>
      <c r="K15" s="63" t="n">
        <v>0</v>
      </c>
      <c r="L15" s="64" t="n">
        <f aca="false">IF(OR($G15="",$K15=""),"",$G15*$K15)</f>
        <v>0</v>
      </c>
      <c r="M15" s="63" t="n">
        <v>0</v>
      </c>
      <c r="N15" s="63" t="n">
        <f aca="false">IF($L15="","",$L15-N($M15))</f>
        <v>0</v>
      </c>
      <c r="O15" s="59" t="str">
        <f aca="false">IF($C15="","",IF(OR($E15="",$F15=""),"Datum fehlt",IF($F15&lt;=$E15,"Datum prüfen",IF(SUMPRODUCT(($C$8:$C$47=$C15)*($E$8:$E$47&lt;$F15)*($F$8:$F$47&gt;$E15))&gt;1,"Überschneidung","OK"))))</f>
        <v>OK</v>
      </c>
      <c r="P15" s="65" t="s">
        <v>92</v>
      </c>
    </row>
    <row r="16" customFormat="false" ht="16.5" hidden="false" customHeight="true" outlineLevel="0" collapsed="false">
      <c r="B16" s="50" t="s">
        <v>93</v>
      </c>
      <c r="C16" s="51" t="s">
        <v>87</v>
      </c>
      <c r="D16" s="52" t="s">
        <v>94</v>
      </c>
      <c r="E16" s="53" t="n">
        <v>46237</v>
      </c>
      <c r="F16" s="53" t="n">
        <v>46242</v>
      </c>
      <c r="G16" s="54" t="n">
        <f aca="false">IF(OR($E16="",$F16=""),"",MAX(0,$F16-$E16))</f>
        <v>5</v>
      </c>
      <c r="H16" s="51" t="s">
        <v>26</v>
      </c>
      <c r="I16" s="50" t="str">
        <f aca="false">IF($H16="","",IFERROR(INDEX(Stammdaten!$I$7:$I$10,MATCH($H16,Stammdaten!$H$7:$H$10,0)),"?"))</f>
        <v>B</v>
      </c>
      <c r="J16" s="51" t="n">
        <v>6</v>
      </c>
      <c r="K16" s="55" t="n">
        <v>95</v>
      </c>
      <c r="L16" s="56" t="n">
        <f aca="false">IF(OR($G16="",$K16=""),"",$G16*$K16)</f>
        <v>475</v>
      </c>
      <c r="M16" s="55" t="n">
        <v>200</v>
      </c>
      <c r="N16" s="55" t="n">
        <f aca="false">IF($L16="","",$L16-N($M16))</f>
        <v>275</v>
      </c>
      <c r="O16" s="51" t="str">
        <f aca="false">IF($C16="","",IF(OR($E16="",$F16=""),"Datum fehlt",IF($F16&lt;=$E16,"Datum prüfen",IF(SUMPRODUCT(($C$8:$C$47=$C16)*($E$8:$E$47&lt;$F16)*($F$8:$F$47&gt;$E16))&gt;1,"Überschneidung","OK"))))</f>
        <v>OK</v>
      </c>
      <c r="P16" s="57" t="s">
        <v>95</v>
      </c>
    </row>
    <row r="17" customFormat="false" ht="16.5" hidden="false" customHeight="true" outlineLevel="0" collapsed="false">
      <c r="B17" s="58" t="s">
        <v>96</v>
      </c>
      <c r="C17" s="59" t="s">
        <v>97</v>
      </c>
      <c r="D17" s="60" t="s">
        <v>98</v>
      </c>
      <c r="E17" s="61" t="n">
        <v>46208</v>
      </c>
      <c r="F17" s="61" t="n">
        <v>46215</v>
      </c>
      <c r="G17" s="62" t="n">
        <f aca="false">IF(OR($E17="",$F17=""),"",MAX(0,$F17-$E17))</f>
        <v>7</v>
      </c>
      <c r="H17" s="59" t="s">
        <v>26</v>
      </c>
      <c r="I17" s="58" t="str">
        <f aca="false">IF($H17="","",IFERROR(INDEX(Stammdaten!$I$7:$I$10,MATCH($H17,Stammdaten!$H$7:$H$10,0)),"?"))</f>
        <v>B</v>
      </c>
      <c r="J17" s="59" t="n">
        <v>2</v>
      </c>
      <c r="K17" s="63" t="n">
        <v>75</v>
      </c>
      <c r="L17" s="64" t="n">
        <f aca="false">IF(OR($G17="",$K17=""),"",$G17*$K17)</f>
        <v>525</v>
      </c>
      <c r="M17" s="63" t="n">
        <v>150</v>
      </c>
      <c r="N17" s="63" t="n">
        <f aca="false">IF($L17="","",$L17-N($M17))</f>
        <v>375</v>
      </c>
      <c r="O17" s="59" t="str">
        <f aca="false">IF($C17="","",IF(OR($E17="",$F17=""),"Datum fehlt",IF($F17&lt;=$E17,"Datum prüfen",IF(SUMPRODUCT(($C$8:$C$47=$C17)*($E$8:$E$47&lt;$F17)*($F$8:$F$47&gt;$E17))&gt;1,"Überschneidung","OK"))))</f>
        <v>OK</v>
      </c>
      <c r="P17" s="65" t="s">
        <v>99</v>
      </c>
    </row>
    <row r="18" customFormat="false" ht="16.5" hidden="false" customHeight="true" outlineLevel="0" collapsed="false">
      <c r="B18" s="50" t="s">
        <v>100</v>
      </c>
      <c r="C18" s="51" t="s">
        <v>97</v>
      </c>
      <c r="D18" s="52" t="s">
        <v>101</v>
      </c>
      <c r="E18" s="53" t="n">
        <v>46223</v>
      </c>
      <c r="F18" s="53" t="n">
        <v>46230</v>
      </c>
      <c r="G18" s="54" t="n">
        <f aca="false">IF(OR($E18="",$F18=""),"",MAX(0,$F18-$E18))</f>
        <v>7</v>
      </c>
      <c r="H18" s="51" t="s">
        <v>26</v>
      </c>
      <c r="I18" s="50" t="str">
        <f aca="false">IF($H18="","",IFERROR(INDEX(Stammdaten!$I$7:$I$10,MATCH($H18,Stammdaten!$H$7:$H$10,0)),"?"))</f>
        <v>B</v>
      </c>
      <c r="J18" s="51" t="n">
        <v>2</v>
      </c>
      <c r="K18" s="55" t="n">
        <v>75</v>
      </c>
      <c r="L18" s="56" t="n">
        <f aca="false">IF(OR($G18="",$K18=""),"",$G18*$K18)</f>
        <v>525</v>
      </c>
      <c r="M18" s="55" t="n">
        <v>100</v>
      </c>
      <c r="N18" s="55" t="n">
        <f aca="false">IF($L18="","",$L18-N($M18))</f>
        <v>425</v>
      </c>
      <c r="O18" s="51" t="str">
        <f aca="false">IF($C18="","",IF(OR($E18="",$F18=""),"Datum fehlt",IF($F18&lt;=$E18,"Datum prüfen",IF(SUMPRODUCT(($C$8:$C$47=$C18)*($E$8:$E$47&lt;$F18)*($F$8:$F$47&gt;$E18))&gt;1,"Überschneidung","OK"))))</f>
        <v>OK</v>
      </c>
      <c r="P18" s="57" t="s">
        <v>102</v>
      </c>
    </row>
    <row r="19" customFormat="false" ht="16.5" hidden="false" customHeight="true" outlineLevel="0" collapsed="false">
      <c r="B19" s="58" t="s">
        <v>103</v>
      </c>
      <c r="C19" s="59" t="s">
        <v>104</v>
      </c>
      <c r="D19" s="60" t="s">
        <v>105</v>
      </c>
      <c r="E19" s="61" t="n">
        <v>46211</v>
      </c>
      <c r="F19" s="61" t="n">
        <v>46217</v>
      </c>
      <c r="G19" s="62" t="n">
        <f aca="false">IF(OR($E19="",$F19=""),"",MAX(0,$F19-$E19))</f>
        <v>6</v>
      </c>
      <c r="H19" s="59" t="s">
        <v>29</v>
      </c>
      <c r="I19" s="58" t="str">
        <f aca="false">IF($H19="","",IFERROR(INDEX(Stammdaten!$I$7:$I$10,MATCH($H19,Stammdaten!$H$7:$H$10,0)),"?"))</f>
        <v>R</v>
      </c>
      <c r="J19" s="59" t="n">
        <v>3</v>
      </c>
      <c r="K19" s="63" t="n">
        <v>75</v>
      </c>
      <c r="L19" s="64" t="n">
        <f aca="false">IF(OR($G19="",$K19=""),"",$G19*$K19)</f>
        <v>450</v>
      </c>
      <c r="M19" s="63" t="n">
        <v>0</v>
      </c>
      <c r="N19" s="63" t="n">
        <f aca="false">IF($L19="","",$L19-N($M19))</f>
        <v>450</v>
      </c>
      <c r="O19" s="59" t="str">
        <f aca="false">IF($C19="","",IF(OR($E19="",$F19=""),"Datum fehlt",IF($F19&lt;=$E19,"Datum prüfen",IF(SUMPRODUCT(($C$8:$C$47=$C19)*($E$8:$E$47&lt;$F19)*($F$8:$F$47&gt;$E19))&gt;1,"Überschneidung","OK"))))</f>
        <v>OK</v>
      </c>
      <c r="P19" s="65" t="s">
        <v>106</v>
      </c>
    </row>
    <row r="20" customFormat="false" ht="16.5" hidden="false" customHeight="true" outlineLevel="0" collapsed="false">
      <c r="B20" s="50" t="s">
        <v>107</v>
      </c>
      <c r="C20" s="51" t="s">
        <v>104</v>
      </c>
      <c r="D20" s="52" t="s">
        <v>108</v>
      </c>
      <c r="E20" s="53" t="n">
        <v>46195</v>
      </c>
      <c r="F20" s="53" t="n">
        <v>46199</v>
      </c>
      <c r="G20" s="54" t="n">
        <f aca="false">IF(OR($E20="",$F20=""),"",MAX(0,$F20-$E20))</f>
        <v>4</v>
      </c>
      <c r="H20" s="51" t="s">
        <v>26</v>
      </c>
      <c r="I20" s="50" t="str">
        <f aca="false">IF($H20="","",IFERROR(INDEX(Stammdaten!$I$7:$I$10,MATCH($H20,Stammdaten!$H$7:$H$10,0)),"?"))</f>
        <v>B</v>
      </c>
      <c r="J20" s="51" t="n">
        <v>3</v>
      </c>
      <c r="K20" s="55" t="n">
        <v>75</v>
      </c>
      <c r="L20" s="56" t="n">
        <f aca="false">IF(OR($G20="",$K20=""),"",$G20*$K20)</f>
        <v>300</v>
      </c>
      <c r="M20" s="55" t="n">
        <v>75</v>
      </c>
      <c r="N20" s="55" t="n">
        <f aca="false">IF($L20="","",$L20-N($M20))</f>
        <v>225</v>
      </c>
      <c r="O20" s="51" t="str">
        <f aca="false">IF($C20="","",IF(OR($E20="",$F20=""),"Datum fehlt",IF($F20&lt;=$E20,"Datum prüfen",IF(SUMPRODUCT(($C$8:$C$47=$C20)*($E$8:$E$47&lt;$F20)*($F$8:$F$47&gt;$E20))&gt;1,"Überschneidung","OK"))))</f>
        <v>OK</v>
      </c>
      <c r="P20" s="57" t="s">
        <v>109</v>
      </c>
    </row>
    <row r="21" customFormat="false" ht="16.5" hidden="false" customHeight="true" outlineLevel="0" collapsed="false">
      <c r="B21" s="58" t="s">
        <v>110</v>
      </c>
      <c r="C21" s="59" t="s">
        <v>111</v>
      </c>
      <c r="D21" s="60" t="s">
        <v>112</v>
      </c>
      <c r="E21" s="61" t="n">
        <v>46220</v>
      </c>
      <c r="F21" s="61" t="n">
        <v>46222</v>
      </c>
      <c r="G21" s="62" t="n">
        <f aca="false">IF(OR($E21="",$F21=""),"",MAX(0,$F21-$E21))</f>
        <v>2</v>
      </c>
      <c r="H21" s="59" t="s">
        <v>26</v>
      </c>
      <c r="I21" s="58" t="str">
        <f aca="false">IF($H21="","",IFERROR(INDEX(Stammdaten!$I$7:$I$10,MATCH($H21,Stammdaten!$H$7:$H$10,0)),"?"))</f>
        <v>B</v>
      </c>
      <c r="J21" s="59" t="n">
        <v>20</v>
      </c>
      <c r="K21" s="63" t="n">
        <v>210</v>
      </c>
      <c r="L21" s="64" t="n">
        <f aca="false">IF(OR($G21="",$K21=""),"",$G21*$K21)</f>
        <v>420</v>
      </c>
      <c r="M21" s="63" t="n">
        <v>400</v>
      </c>
      <c r="N21" s="63" t="n">
        <f aca="false">IF($L21="","",$L21-N($M21))</f>
        <v>20</v>
      </c>
      <c r="O21" s="59" t="str">
        <f aca="false">IF($C21="","",IF(OR($E21="",$F21=""),"Datum fehlt",IF($F21&lt;=$E21,"Datum prüfen",IF(SUMPRODUCT(($C$8:$C$47=$C21)*($E$8:$E$47&lt;$F21)*($F$8:$F$47&gt;$E21))&gt;1,"Überschneidung","OK"))))</f>
        <v>OK</v>
      </c>
      <c r="P21" s="65" t="s">
        <v>113</v>
      </c>
    </row>
    <row r="22" customFormat="false" ht="16.5" hidden="false" customHeight="true" outlineLevel="0" collapsed="false">
      <c r="B22" s="50" t="s">
        <v>114</v>
      </c>
      <c r="C22" s="51" t="s">
        <v>111</v>
      </c>
      <c r="D22" s="52" t="s">
        <v>115</v>
      </c>
      <c r="E22" s="53" t="n">
        <v>46231</v>
      </c>
      <c r="F22" s="53" t="n">
        <v>46233</v>
      </c>
      <c r="G22" s="54" t="n">
        <f aca="false">IF(OR($E22="",$F22=""),"",MAX(0,$F22-$E22))</f>
        <v>2</v>
      </c>
      <c r="H22" s="51" t="s">
        <v>29</v>
      </c>
      <c r="I22" s="50" t="str">
        <f aca="false">IF($H22="","",IFERROR(INDEX(Stammdaten!$I$7:$I$10,MATCH($H22,Stammdaten!$H$7:$H$10,0)),"?"))</f>
        <v>R</v>
      </c>
      <c r="J22" s="51" t="n">
        <v>15</v>
      </c>
      <c r="K22" s="55" t="n">
        <v>210</v>
      </c>
      <c r="L22" s="56" t="n">
        <f aca="false">IF(OR($G22="",$K22=""),"",$G22*$K22)</f>
        <v>420</v>
      </c>
      <c r="M22" s="55" t="n">
        <v>0</v>
      </c>
      <c r="N22" s="55" t="n">
        <f aca="false">IF($L22="","",$L22-N($M22))</f>
        <v>420</v>
      </c>
      <c r="O22" s="51" t="str">
        <f aca="false">IF($C22="","",IF(OR($E22="",$F22=""),"Datum fehlt",IF($F22&lt;=$E22,"Datum prüfen",IF(SUMPRODUCT(($C$8:$C$47=$C22)*($E$8:$E$47&lt;$F22)*($F$8:$F$47&gt;$E22))&gt;1,"Überschneidung","OK"))))</f>
        <v>OK</v>
      </c>
      <c r="P22" s="57" t="s">
        <v>116</v>
      </c>
    </row>
    <row r="23" customFormat="false" ht="16.5" hidden="false" customHeight="true" outlineLevel="0" collapsed="false">
      <c r="B23" s="58" t="s">
        <v>117</v>
      </c>
      <c r="C23" s="59" t="s">
        <v>118</v>
      </c>
      <c r="D23" s="60" t="s">
        <v>119</v>
      </c>
      <c r="E23" s="61" t="n">
        <v>46209</v>
      </c>
      <c r="F23" s="61" t="n">
        <v>46214</v>
      </c>
      <c r="G23" s="62" t="n">
        <f aca="false">IF(OR($E23="",$F23=""),"",MAX(0,$F23-$E23))</f>
        <v>5</v>
      </c>
      <c r="H23" s="59" t="s">
        <v>26</v>
      </c>
      <c r="I23" s="58" t="str">
        <f aca="false">IF($H23="","",IFERROR(INDEX(Stammdaten!$I$7:$I$10,MATCH($H23,Stammdaten!$H$7:$H$10,0)),"?"))</f>
        <v>B</v>
      </c>
      <c r="J23" s="59" t="n">
        <v>1</v>
      </c>
      <c r="K23" s="63" t="n">
        <v>60</v>
      </c>
      <c r="L23" s="64" t="n">
        <f aca="false">IF(OR($G23="",$K23=""),"",$G23*$K23)</f>
        <v>300</v>
      </c>
      <c r="M23" s="63" t="n">
        <v>0</v>
      </c>
      <c r="N23" s="63" t="n">
        <f aca="false">IF($L23="","",$L23-N($M23))</f>
        <v>300</v>
      </c>
      <c r="O23" s="59" t="str">
        <f aca="false">IF($C23="","",IF(OR($E23="",$F23=""),"Datum fehlt",IF($F23&lt;=$E23,"Datum prüfen",IF(SUMPRODUCT(($C$8:$C$47=$C23)*($E$8:$E$47&lt;$F23)*($F$8:$F$47&gt;$E23))&gt;1,"Überschneidung","OK"))))</f>
        <v>OK</v>
      </c>
      <c r="P23" s="65" t="s">
        <v>120</v>
      </c>
    </row>
    <row r="24" customFormat="false" ht="16.5" hidden="false" customHeight="true" outlineLevel="0" collapsed="false">
      <c r="B24" s="50" t="s">
        <v>121</v>
      </c>
      <c r="C24" s="51" t="s">
        <v>122</v>
      </c>
      <c r="D24" s="52" t="s">
        <v>123</v>
      </c>
      <c r="E24" s="53" t="n">
        <v>46204</v>
      </c>
      <c r="F24" s="53" t="n">
        <v>46235</v>
      </c>
      <c r="G24" s="54" t="n">
        <f aca="false">IF(OR($E24="",$F24=""),"",MAX(0,$F24-$E24))</f>
        <v>31</v>
      </c>
      <c r="H24" s="51" t="s">
        <v>26</v>
      </c>
      <c r="I24" s="50" t="str">
        <f aca="false">IF($H24="","",IFERROR(INDEX(Stammdaten!$I$7:$I$10,MATCH($H24,Stammdaten!$H$7:$H$10,0)),"?"))</f>
        <v>B</v>
      </c>
      <c r="J24" s="51" t="n">
        <v>1</v>
      </c>
      <c r="K24" s="55" t="n">
        <v>12</v>
      </c>
      <c r="L24" s="56" t="n">
        <f aca="false">IF(OR($G24="",$K24=""),"",$G24*$K24)</f>
        <v>372</v>
      </c>
      <c r="M24" s="55" t="n">
        <v>372</v>
      </c>
      <c r="N24" s="55" t="n">
        <f aca="false">IF($L24="","",$L24-N($M24))</f>
        <v>0</v>
      </c>
      <c r="O24" s="51" t="str">
        <f aca="false">IF($C24="","",IF(OR($E24="",$F24=""),"Datum fehlt",IF($F24&lt;=$E24,"Datum prüfen",IF(SUMPRODUCT(($C$8:$C$47=$C24)*($E$8:$E$47&lt;$F24)*($F$8:$F$47&gt;$E24))&gt;1,"Überschneidung","OK"))))</f>
        <v>OK</v>
      </c>
      <c r="P24" s="57" t="s">
        <v>124</v>
      </c>
    </row>
    <row r="25" customFormat="false" ht="16.5" hidden="false" customHeight="true" outlineLevel="0" collapsed="false">
      <c r="B25" s="58" t="s">
        <v>125</v>
      </c>
      <c r="C25" s="59" t="s">
        <v>126</v>
      </c>
      <c r="D25" s="60" t="s">
        <v>127</v>
      </c>
      <c r="E25" s="61" t="n">
        <v>46214</v>
      </c>
      <c r="F25" s="61" t="n">
        <v>46221</v>
      </c>
      <c r="G25" s="62" t="n">
        <f aca="false">IF(OR($E25="",$F25=""),"",MAX(0,$F25-$E25))</f>
        <v>7</v>
      </c>
      <c r="H25" s="59" t="s">
        <v>26</v>
      </c>
      <c r="I25" s="58" t="str">
        <f aca="false">IF($H25="","",IFERROR(INDEX(Stammdaten!$I$7:$I$10,MATCH($H25,Stammdaten!$H$7:$H$10,0)),"?"))</f>
        <v>B</v>
      </c>
      <c r="J25" s="59" t="n">
        <v>4</v>
      </c>
      <c r="K25" s="63" t="n">
        <v>140</v>
      </c>
      <c r="L25" s="64" t="n">
        <f aca="false">IF(OR($G25="",$K25=""),"",$G25*$K25)</f>
        <v>980</v>
      </c>
      <c r="M25" s="63" t="n">
        <v>400</v>
      </c>
      <c r="N25" s="63" t="n">
        <f aca="false">IF($L25="","",$L25-N($M25))</f>
        <v>580</v>
      </c>
      <c r="O25" s="59" t="str">
        <f aca="false">IF($C25="","",IF(OR($E25="",$F25=""),"Datum fehlt",IF($F25&lt;=$E25,"Datum prüfen",IF(SUMPRODUCT(($C$8:$C$47=$C25)*($E$8:$E$47&lt;$F25)*($F$8:$F$47&gt;$E25))&gt;1,"Überschneidung","OK"))))</f>
        <v>OK</v>
      </c>
      <c r="P25" s="65" t="s">
        <v>128</v>
      </c>
    </row>
    <row r="26" customFormat="false" ht="16.5" hidden="false" customHeight="true" outlineLevel="0" collapsed="false">
      <c r="B26" s="50" t="s">
        <v>129</v>
      </c>
      <c r="C26" s="51" t="s">
        <v>126</v>
      </c>
      <c r="D26" s="52" t="s">
        <v>130</v>
      </c>
      <c r="E26" s="53" t="n">
        <v>46228</v>
      </c>
      <c r="F26" s="53" t="n">
        <v>46233</v>
      </c>
      <c r="G26" s="54" t="n">
        <f aca="false">IF(OR($E26="",$F26=""),"",MAX(0,$F26-$E26))</f>
        <v>5</v>
      </c>
      <c r="H26" s="51" t="s">
        <v>29</v>
      </c>
      <c r="I26" s="50" t="str">
        <f aca="false">IF($H26="","",IFERROR(INDEX(Stammdaten!$I$7:$I$10,MATCH($H26,Stammdaten!$H$7:$H$10,0)),"?"))</f>
        <v>R</v>
      </c>
      <c r="J26" s="51" t="n">
        <v>2</v>
      </c>
      <c r="K26" s="55" t="n">
        <v>140</v>
      </c>
      <c r="L26" s="56" t="n">
        <f aca="false">IF(OR($G26="",$K26=""),"",$G26*$K26)</f>
        <v>700</v>
      </c>
      <c r="M26" s="55" t="n">
        <v>200</v>
      </c>
      <c r="N26" s="55" t="n">
        <f aca="false">IF($L26="","",$L26-N($M26))</f>
        <v>500</v>
      </c>
      <c r="O26" s="51" t="str">
        <f aca="false">IF($C26="","",IF(OR($E26="",$F26=""),"Datum fehlt",IF($F26&lt;=$E26,"Datum prüfen",IF(SUMPRODUCT(($C$8:$C$47=$C26)*($E$8:$E$47&lt;$F26)*($F$8:$F$47&gt;$E26))&gt;1,"Überschneidung","OK"))))</f>
        <v>OK</v>
      </c>
      <c r="P26" s="57" t="s">
        <v>131</v>
      </c>
    </row>
    <row r="27" customFormat="false" ht="16.5" hidden="false" customHeight="true" outlineLevel="0" collapsed="false">
      <c r="B27" s="58" t="s">
        <v>132</v>
      </c>
      <c r="C27" s="59" t="s">
        <v>133</v>
      </c>
      <c r="D27" s="60" t="s">
        <v>134</v>
      </c>
      <c r="E27" s="61" t="n">
        <v>46207</v>
      </c>
      <c r="F27" s="61" t="n">
        <v>46214</v>
      </c>
      <c r="G27" s="62" t="n">
        <f aca="false">IF(OR($E27="",$F27=""),"",MAX(0,$F27-$E27))</f>
        <v>7</v>
      </c>
      <c r="H27" s="59" t="s">
        <v>26</v>
      </c>
      <c r="I27" s="58" t="str">
        <f aca="false">IF($H27="","",IFERROR(INDEX(Stammdaten!$I$7:$I$10,MATCH($H27,Stammdaten!$H$7:$H$10,0)),"?"))</f>
        <v>B</v>
      </c>
      <c r="J27" s="59" t="n">
        <v>5</v>
      </c>
      <c r="K27" s="63" t="n">
        <v>150</v>
      </c>
      <c r="L27" s="64" t="n">
        <f aca="false">IF(OR($G27="",$K27=""),"",$G27*$K27)</f>
        <v>1050</v>
      </c>
      <c r="M27" s="63" t="n">
        <v>500</v>
      </c>
      <c r="N27" s="63" t="n">
        <f aca="false">IF($L27="","",$L27-N($M27))</f>
        <v>550</v>
      </c>
      <c r="O27" s="59" t="str">
        <f aca="false">IF($C27="","",IF(OR($E27="",$F27=""),"Datum fehlt",IF($F27&lt;=$E27,"Datum prüfen",IF(SUMPRODUCT(($C$8:$C$47=$C27)*($E$8:$E$47&lt;$F27)*($F$8:$F$47&gt;$E27))&gt;1,"Überschneidung","OK"))))</f>
        <v>OK</v>
      </c>
      <c r="P27" s="65" t="s">
        <v>135</v>
      </c>
    </row>
    <row r="28" customFormat="false" ht="16.5" hidden="false" customHeight="true" outlineLevel="0" collapsed="false">
      <c r="B28" s="50" t="s">
        <v>136</v>
      </c>
      <c r="C28" s="51" t="s">
        <v>133</v>
      </c>
      <c r="D28" s="52" t="s">
        <v>137</v>
      </c>
      <c r="E28" s="53" t="n">
        <v>46225</v>
      </c>
      <c r="F28" s="53" t="n">
        <v>46229</v>
      </c>
      <c r="G28" s="54" t="n">
        <f aca="false">IF(OR($E28="",$F28=""),"",MAX(0,$F28-$E28))</f>
        <v>4</v>
      </c>
      <c r="H28" s="51" t="s">
        <v>32</v>
      </c>
      <c r="I28" s="50" t="str">
        <f aca="false">IF($H28="","",IFERROR(INDEX(Stammdaten!$I$7:$I$10,MATCH($H28,Stammdaten!$H$7:$H$10,0)),"?"))</f>
        <v>O</v>
      </c>
      <c r="J28" s="51" t="n">
        <v>4</v>
      </c>
      <c r="K28" s="55" t="n">
        <v>150</v>
      </c>
      <c r="L28" s="56" t="n">
        <f aca="false">IF(OR($G28="",$K28=""),"",$G28*$K28)</f>
        <v>600</v>
      </c>
      <c r="M28" s="55" t="n">
        <v>0</v>
      </c>
      <c r="N28" s="55" t="n">
        <f aca="false">IF($L28="","",$L28-N($M28))</f>
        <v>600</v>
      </c>
      <c r="O28" s="51" t="str">
        <f aca="false">IF($C28="","",IF(OR($E28="",$F28=""),"Datum fehlt",IF($F28&lt;=$E28,"Datum prüfen",IF(SUMPRODUCT(($C$8:$C$47=$C28)*($E$8:$E$47&lt;$F28)*($F$8:$F$47&gt;$E28))&gt;1,"Überschneidung","OK"))))</f>
        <v>OK</v>
      </c>
      <c r="P28" s="57" t="s">
        <v>138</v>
      </c>
    </row>
    <row r="29" customFormat="false" ht="16.5" hidden="false" customHeight="true" outlineLevel="0" collapsed="false">
      <c r="B29" s="58" t="s">
        <v>139</v>
      </c>
      <c r="C29" s="59" t="s">
        <v>140</v>
      </c>
      <c r="D29" s="60" t="s">
        <v>141</v>
      </c>
      <c r="E29" s="61" t="n">
        <v>46210</v>
      </c>
      <c r="F29" s="61" t="n">
        <v>46211</v>
      </c>
      <c r="G29" s="62" t="n">
        <f aca="false">IF(OR($E29="",$F29=""),"",MAX(0,$F29-$E29))</f>
        <v>1</v>
      </c>
      <c r="H29" s="59" t="s">
        <v>26</v>
      </c>
      <c r="I29" s="58" t="str">
        <f aca="false">IF($H29="","",IFERROR(INDEX(Stammdaten!$I$7:$I$10,MATCH($H29,Stammdaten!$H$7:$H$10,0)),"?"))</f>
        <v>B</v>
      </c>
      <c r="J29" s="59" t="n">
        <v>8</v>
      </c>
      <c r="K29" s="63" t="n">
        <v>90</v>
      </c>
      <c r="L29" s="64" t="n">
        <f aca="false">IF(OR($G29="",$K29=""),"",$G29*$K29)</f>
        <v>90</v>
      </c>
      <c r="M29" s="63" t="n">
        <v>0</v>
      </c>
      <c r="N29" s="63" t="n">
        <f aca="false">IF($L29="","",$L29-N($M29))</f>
        <v>90</v>
      </c>
      <c r="O29" s="59" t="str">
        <f aca="false">IF($C29="","",IF(OR($E29="",$F29=""),"Datum fehlt",IF($F29&lt;=$E29,"Datum prüfen",IF(SUMPRODUCT(($C$8:$C$47=$C29)*($E$8:$E$47&lt;$F29)*($F$8:$F$47&gt;$E29))&gt;1,"Überschneidung","OK"))))</f>
        <v>OK</v>
      </c>
      <c r="P29" s="65" t="s">
        <v>142</v>
      </c>
    </row>
    <row r="30" customFormat="false" ht="16.5" hidden="false" customHeight="true" outlineLevel="0" collapsed="false">
      <c r="B30" s="50" t="s">
        <v>143</v>
      </c>
      <c r="C30" s="51" t="s">
        <v>140</v>
      </c>
      <c r="D30" s="52" t="s">
        <v>144</v>
      </c>
      <c r="E30" s="53" t="n">
        <v>46224</v>
      </c>
      <c r="F30" s="53" t="n">
        <v>46226</v>
      </c>
      <c r="G30" s="54" t="n">
        <f aca="false">IF(OR($E30="",$F30=""),"",MAX(0,$F30-$E30))</f>
        <v>2</v>
      </c>
      <c r="H30" s="51" t="s">
        <v>29</v>
      </c>
      <c r="I30" s="50" t="str">
        <f aca="false">IF($H30="","",IFERROR(INDEX(Stammdaten!$I$7:$I$10,MATCH($H30,Stammdaten!$H$7:$H$10,0)),"?"))</f>
        <v>R</v>
      </c>
      <c r="J30" s="51" t="n">
        <v>8</v>
      </c>
      <c r="K30" s="55" t="n">
        <v>90</v>
      </c>
      <c r="L30" s="56" t="n">
        <f aca="false">IF(OR($G30="",$K30=""),"",$G30*$K30)</f>
        <v>180</v>
      </c>
      <c r="M30" s="55" t="n">
        <v>90</v>
      </c>
      <c r="N30" s="55" t="n">
        <f aca="false">IF($L30="","",$L30-N($M30))</f>
        <v>90</v>
      </c>
      <c r="O30" s="51" t="str">
        <f aca="false">IF($C30="","",IF(OR($E30="",$F30=""),"Datum fehlt",IF($F30&lt;=$E30,"Datum prüfen",IF(SUMPRODUCT(($C$8:$C$47=$C30)*($E$8:$E$47&lt;$F30)*($F$8:$F$47&gt;$E30))&gt;1,"Überschneidung","OK"))))</f>
        <v>OK</v>
      </c>
      <c r="P30" s="57" t="s">
        <v>145</v>
      </c>
    </row>
    <row r="31" customFormat="false" ht="16.5" hidden="false" customHeight="true" outlineLevel="0" collapsed="false">
      <c r="B31" s="58" t="s">
        <v>146</v>
      </c>
      <c r="C31" s="59" t="s">
        <v>147</v>
      </c>
      <c r="D31" s="60" t="s">
        <v>148</v>
      </c>
      <c r="E31" s="61" t="n">
        <v>46216</v>
      </c>
      <c r="F31" s="61" t="n">
        <v>46223</v>
      </c>
      <c r="G31" s="62" t="n">
        <f aca="false">IF(OR($E31="",$F31=""),"",MAX(0,$F31-$E31))</f>
        <v>7</v>
      </c>
      <c r="H31" s="59" t="s">
        <v>26</v>
      </c>
      <c r="I31" s="58" t="str">
        <f aca="false">IF($H31="","",IFERROR(INDEX(Stammdaten!$I$7:$I$10,MATCH($H31,Stammdaten!$H$7:$H$10,0)),"?"))</f>
        <v>B</v>
      </c>
      <c r="J31" s="59" t="n">
        <v>1</v>
      </c>
      <c r="K31" s="63" t="n">
        <v>45</v>
      </c>
      <c r="L31" s="64" t="n">
        <f aca="false">IF(OR($G31="",$K31=""),"",$G31*$K31)</f>
        <v>315</v>
      </c>
      <c r="M31" s="63" t="n">
        <v>0</v>
      </c>
      <c r="N31" s="63" t="n">
        <f aca="false">IF($L31="","",$L31-N($M31))</f>
        <v>315</v>
      </c>
      <c r="O31" s="59" t="str">
        <f aca="false">IF($C31="","",IF(OR($E31="",$F31=""),"Datum fehlt",IF($F31&lt;=$E31,"Datum prüfen",IF(SUMPRODUCT(($C$8:$C$47=$C31)*($E$8:$E$47&lt;$F31)*($F$8:$F$47&gt;$E31))&gt;1,"Überschneidung","OK"))))</f>
        <v>OK</v>
      </c>
      <c r="P31" s="65" t="s">
        <v>149</v>
      </c>
    </row>
    <row r="32" customFormat="false" ht="16.5" hidden="false" customHeight="true" outlineLevel="0" collapsed="false">
      <c r="B32" s="50"/>
      <c r="C32" s="51"/>
      <c r="D32" s="52"/>
      <c r="E32" s="53"/>
      <c r="F32" s="53"/>
      <c r="G32" s="54" t="str">
        <f aca="false">IF(OR($E32="",$F32=""),"",MAX(0,$F32-$E32))</f>
        <v/>
      </c>
      <c r="H32" s="51"/>
      <c r="I32" s="50" t="str">
        <f aca="false">IF($H32="","",IFERROR(INDEX(Stammdaten!$I$7:$I$10,MATCH($H32,Stammdaten!$H$7:$H$10,0)),"?"))</f>
        <v/>
      </c>
      <c r="J32" s="51"/>
      <c r="K32" s="55"/>
      <c r="L32" s="56" t="str">
        <f aca="false">IF(OR($G32="",$K32=""),"",$G32*$K32)</f>
        <v/>
      </c>
      <c r="M32" s="55"/>
      <c r="N32" s="55" t="str">
        <f aca="false">IF($L32="","",$L32-N($M32))</f>
        <v/>
      </c>
      <c r="O32" s="51" t="str">
        <f aca="false">IF($C32="","",IF(OR($E32="",$F32=""),"Datum fehlt",IF($F32&lt;=$E32,"Datum prüfen",IF(SUMPRODUCT(($C$8:$C$47=$C32)*($E$8:$E$47&lt;$F32)*($F$8:$F$47&gt;$E32))&gt;1,"Überschneidung","OK"))))</f>
        <v/>
      </c>
      <c r="P32" s="57"/>
    </row>
    <row r="33" customFormat="false" ht="16.5" hidden="false" customHeight="true" outlineLevel="0" collapsed="false">
      <c r="B33" s="58"/>
      <c r="C33" s="59"/>
      <c r="D33" s="60"/>
      <c r="E33" s="61"/>
      <c r="F33" s="61"/>
      <c r="G33" s="62" t="str">
        <f aca="false">IF(OR($E33="",$F33=""),"",MAX(0,$F33-$E33))</f>
        <v/>
      </c>
      <c r="H33" s="59"/>
      <c r="I33" s="58" t="str">
        <f aca="false">IF($H33="","",IFERROR(INDEX(Stammdaten!$I$7:$I$10,MATCH($H33,Stammdaten!$H$7:$H$10,0)),"?"))</f>
        <v/>
      </c>
      <c r="J33" s="59"/>
      <c r="K33" s="63"/>
      <c r="L33" s="64" t="str">
        <f aca="false">IF(OR($G33="",$K33=""),"",$G33*$K33)</f>
        <v/>
      </c>
      <c r="M33" s="63"/>
      <c r="N33" s="63" t="str">
        <f aca="false">IF($L33="","",$L33-N($M33))</f>
        <v/>
      </c>
      <c r="O33" s="59" t="str">
        <f aca="false">IF($C33="","",IF(OR($E33="",$F33=""),"Datum fehlt",IF($F33&lt;=$E33,"Datum prüfen",IF(SUMPRODUCT(($C$8:$C$47=$C33)*($E$8:$E$47&lt;$F33)*($F$8:$F$47&gt;$E33))&gt;1,"Überschneidung","OK"))))</f>
        <v/>
      </c>
      <c r="P33" s="65"/>
    </row>
    <row r="34" customFormat="false" ht="16.5" hidden="false" customHeight="true" outlineLevel="0" collapsed="false">
      <c r="B34" s="50"/>
      <c r="C34" s="51"/>
      <c r="D34" s="52"/>
      <c r="E34" s="53"/>
      <c r="F34" s="53"/>
      <c r="G34" s="54" t="str">
        <f aca="false">IF(OR($E34="",$F34=""),"",MAX(0,$F34-$E34))</f>
        <v/>
      </c>
      <c r="H34" s="51"/>
      <c r="I34" s="50" t="str">
        <f aca="false">IF($H34="","",IFERROR(INDEX(Stammdaten!$I$7:$I$10,MATCH($H34,Stammdaten!$H$7:$H$10,0)),"?"))</f>
        <v/>
      </c>
      <c r="J34" s="51"/>
      <c r="K34" s="55"/>
      <c r="L34" s="56" t="str">
        <f aca="false">IF(OR($G34="",$K34=""),"",$G34*$K34)</f>
        <v/>
      </c>
      <c r="M34" s="55"/>
      <c r="N34" s="55" t="str">
        <f aca="false">IF($L34="","",$L34-N($M34))</f>
        <v/>
      </c>
      <c r="O34" s="51" t="str">
        <f aca="false">IF($C34="","",IF(OR($E34="",$F34=""),"Datum fehlt",IF($F34&lt;=$E34,"Datum prüfen",IF(SUMPRODUCT(($C$8:$C$47=$C34)*($E$8:$E$47&lt;$F34)*($F$8:$F$47&gt;$E34))&gt;1,"Überschneidung","OK"))))</f>
        <v/>
      </c>
      <c r="P34" s="57"/>
    </row>
    <row r="35" customFormat="false" ht="16.5" hidden="false" customHeight="true" outlineLevel="0" collapsed="false">
      <c r="B35" s="58"/>
      <c r="C35" s="59"/>
      <c r="D35" s="60"/>
      <c r="E35" s="61"/>
      <c r="F35" s="61"/>
      <c r="G35" s="62" t="str">
        <f aca="false">IF(OR($E35="",$F35=""),"",MAX(0,$F35-$E35))</f>
        <v/>
      </c>
      <c r="H35" s="59"/>
      <c r="I35" s="58" t="str">
        <f aca="false">IF($H35="","",IFERROR(INDEX(Stammdaten!$I$7:$I$10,MATCH($H35,Stammdaten!$H$7:$H$10,0)),"?"))</f>
        <v/>
      </c>
      <c r="J35" s="59"/>
      <c r="K35" s="63"/>
      <c r="L35" s="64" t="str">
        <f aca="false">IF(OR($G35="",$K35=""),"",$G35*$K35)</f>
        <v/>
      </c>
      <c r="M35" s="63"/>
      <c r="N35" s="63" t="str">
        <f aca="false">IF($L35="","",$L35-N($M35))</f>
        <v/>
      </c>
      <c r="O35" s="59" t="str">
        <f aca="false">IF($C35="","",IF(OR($E35="",$F35=""),"Datum fehlt",IF($F35&lt;=$E35,"Datum prüfen",IF(SUMPRODUCT(($C$8:$C$47=$C35)*($E$8:$E$47&lt;$F35)*($F$8:$F$47&gt;$E35))&gt;1,"Überschneidung","OK"))))</f>
        <v/>
      </c>
      <c r="P35" s="65"/>
    </row>
    <row r="36" customFormat="false" ht="16.5" hidden="false" customHeight="true" outlineLevel="0" collapsed="false">
      <c r="B36" s="50"/>
      <c r="C36" s="51"/>
      <c r="D36" s="52"/>
      <c r="E36" s="53"/>
      <c r="F36" s="53"/>
      <c r="G36" s="54" t="str">
        <f aca="false">IF(OR($E36="",$F36=""),"",MAX(0,$F36-$E36))</f>
        <v/>
      </c>
      <c r="H36" s="51"/>
      <c r="I36" s="50" t="str">
        <f aca="false">IF($H36="","",IFERROR(INDEX(Stammdaten!$I$7:$I$10,MATCH($H36,Stammdaten!$H$7:$H$10,0)),"?"))</f>
        <v/>
      </c>
      <c r="J36" s="51"/>
      <c r="K36" s="55"/>
      <c r="L36" s="56" t="str">
        <f aca="false">IF(OR($G36="",$K36=""),"",$G36*$K36)</f>
        <v/>
      </c>
      <c r="M36" s="55"/>
      <c r="N36" s="55" t="str">
        <f aca="false">IF($L36="","",$L36-N($M36))</f>
        <v/>
      </c>
      <c r="O36" s="51" t="str">
        <f aca="false">IF($C36="","",IF(OR($E36="",$F36=""),"Datum fehlt",IF($F36&lt;=$E36,"Datum prüfen",IF(SUMPRODUCT(($C$8:$C$47=$C36)*($E$8:$E$47&lt;$F36)*($F$8:$F$47&gt;$E36))&gt;1,"Überschneidung","OK"))))</f>
        <v/>
      </c>
      <c r="P36" s="57"/>
    </row>
    <row r="37" customFormat="false" ht="16.5" hidden="false" customHeight="true" outlineLevel="0" collapsed="false">
      <c r="B37" s="58"/>
      <c r="C37" s="59"/>
      <c r="D37" s="60"/>
      <c r="E37" s="61"/>
      <c r="F37" s="61"/>
      <c r="G37" s="62" t="str">
        <f aca="false">IF(OR($E37="",$F37=""),"",MAX(0,$F37-$E37))</f>
        <v/>
      </c>
      <c r="H37" s="59"/>
      <c r="I37" s="58" t="str">
        <f aca="false">IF($H37="","",IFERROR(INDEX(Stammdaten!$I$7:$I$10,MATCH($H37,Stammdaten!$H$7:$H$10,0)),"?"))</f>
        <v/>
      </c>
      <c r="J37" s="59"/>
      <c r="K37" s="63"/>
      <c r="L37" s="64" t="str">
        <f aca="false">IF(OR($G37="",$K37=""),"",$G37*$K37)</f>
        <v/>
      </c>
      <c r="M37" s="63"/>
      <c r="N37" s="63" t="str">
        <f aca="false">IF($L37="","",$L37-N($M37))</f>
        <v/>
      </c>
      <c r="O37" s="59" t="str">
        <f aca="false">IF($C37="","",IF(OR($E37="",$F37=""),"Datum fehlt",IF($F37&lt;=$E37,"Datum prüfen",IF(SUMPRODUCT(($C$8:$C$47=$C37)*($E$8:$E$47&lt;$F37)*($F$8:$F$47&gt;$E37))&gt;1,"Überschneidung","OK"))))</f>
        <v/>
      </c>
      <c r="P37" s="65"/>
    </row>
    <row r="38" customFormat="false" ht="16.5" hidden="false" customHeight="true" outlineLevel="0" collapsed="false">
      <c r="B38" s="50"/>
      <c r="C38" s="51"/>
      <c r="D38" s="52"/>
      <c r="E38" s="53"/>
      <c r="F38" s="53"/>
      <c r="G38" s="54" t="str">
        <f aca="false">IF(OR($E38="",$F38=""),"",MAX(0,$F38-$E38))</f>
        <v/>
      </c>
      <c r="H38" s="51"/>
      <c r="I38" s="50" t="str">
        <f aca="false">IF($H38="","",IFERROR(INDEX(Stammdaten!$I$7:$I$10,MATCH($H38,Stammdaten!$H$7:$H$10,0)),"?"))</f>
        <v/>
      </c>
      <c r="J38" s="51"/>
      <c r="K38" s="55"/>
      <c r="L38" s="56" t="str">
        <f aca="false">IF(OR($G38="",$K38=""),"",$G38*$K38)</f>
        <v/>
      </c>
      <c r="M38" s="55"/>
      <c r="N38" s="55" t="str">
        <f aca="false">IF($L38="","",$L38-N($M38))</f>
        <v/>
      </c>
      <c r="O38" s="51" t="str">
        <f aca="false">IF($C38="","",IF(OR($E38="",$F38=""),"Datum fehlt",IF($F38&lt;=$E38,"Datum prüfen",IF(SUMPRODUCT(($C$8:$C$47=$C38)*($E$8:$E$47&lt;$F38)*($F$8:$F$47&gt;$E38))&gt;1,"Überschneidung","OK"))))</f>
        <v/>
      </c>
      <c r="P38" s="57"/>
    </row>
    <row r="39" customFormat="false" ht="16.5" hidden="false" customHeight="true" outlineLevel="0" collapsed="false">
      <c r="B39" s="58"/>
      <c r="C39" s="59"/>
      <c r="D39" s="60"/>
      <c r="E39" s="61"/>
      <c r="F39" s="61"/>
      <c r="G39" s="62" t="str">
        <f aca="false">IF(OR($E39="",$F39=""),"",MAX(0,$F39-$E39))</f>
        <v/>
      </c>
      <c r="H39" s="59"/>
      <c r="I39" s="58" t="str">
        <f aca="false">IF($H39="","",IFERROR(INDEX(Stammdaten!$I$7:$I$10,MATCH($H39,Stammdaten!$H$7:$H$10,0)),"?"))</f>
        <v/>
      </c>
      <c r="J39" s="59"/>
      <c r="K39" s="63"/>
      <c r="L39" s="64" t="str">
        <f aca="false">IF(OR($G39="",$K39=""),"",$G39*$K39)</f>
        <v/>
      </c>
      <c r="M39" s="63"/>
      <c r="N39" s="63" t="str">
        <f aca="false">IF($L39="","",$L39-N($M39))</f>
        <v/>
      </c>
      <c r="O39" s="59" t="str">
        <f aca="false">IF($C39="","",IF(OR($E39="",$F39=""),"Datum fehlt",IF($F39&lt;=$E39,"Datum prüfen",IF(SUMPRODUCT(($C$8:$C$47=$C39)*($E$8:$E$47&lt;$F39)*($F$8:$F$47&gt;$E39))&gt;1,"Überschneidung","OK"))))</f>
        <v/>
      </c>
      <c r="P39" s="65"/>
    </row>
    <row r="40" customFormat="false" ht="16.5" hidden="false" customHeight="true" outlineLevel="0" collapsed="false">
      <c r="B40" s="50"/>
      <c r="C40" s="51"/>
      <c r="D40" s="52"/>
      <c r="E40" s="53"/>
      <c r="F40" s="53"/>
      <c r="G40" s="54" t="str">
        <f aca="false">IF(OR($E40="",$F40=""),"",MAX(0,$F40-$E40))</f>
        <v/>
      </c>
      <c r="H40" s="51"/>
      <c r="I40" s="50" t="str">
        <f aca="false">IF($H40="","",IFERROR(INDEX(Stammdaten!$I$7:$I$10,MATCH($H40,Stammdaten!$H$7:$H$10,0)),"?"))</f>
        <v/>
      </c>
      <c r="J40" s="51"/>
      <c r="K40" s="55"/>
      <c r="L40" s="56" t="str">
        <f aca="false">IF(OR($G40="",$K40=""),"",$G40*$K40)</f>
        <v/>
      </c>
      <c r="M40" s="55"/>
      <c r="N40" s="55" t="str">
        <f aca="false">IF($L40="","",$L40-N($M40))</f>
        <v/>
      </c>
      <c r="O40" s="51" t="str">
        <f aca="false">IF($C40="","",IF(OR($E40="",$F40=""),"Datum fehlt",IF($F40&lt;=$E40,"Datum prüfen",IF(SUMPRODUCT(($C$8:$C$47=$C40)*($E$8:$E$47&lt;$F40)*($F$8:$F$47&gt;$E40))&gt;1,"Überschneidung","OK"))))</f>
        <v/>
      </c>
      <c r="P40" s="57"/>
    </row>
    <row r="41" customFormat="false" ht="16.5" hidden="false" customHeight="true" outlineLevel="0" collapsed="false">
      <c r="B41" s="58"/>
      <c r="C41" s="59"/>
      <c r="D41" s="60"/>
      <c r="E41" s="61"/>
      <c r="F41" s="61"/>
      <c r="G41" s="62" t="str">
        <f aca="false">IF(OR($E41="",$F41=""),"",MAX(0,$F41-$E41))</f>
        <v/>
      </c>
      <c r="H41" s="59"/>
      <c r="I41" s="58" t="str">
        <f aca="false">IF($H41="","",IFERROR(INDEX(Stammdaten!$I$7:$I$10,MATCH($H41,Stammdaten!$H$7:$H$10,0)),"?"))</f>
        <v/>
      </c>
      <c r="J41" s="59"/>
      <c r="K41" s="63"/>
      <c r="L41" s="64" t="str">
        <f aca="false">IF(OR($G41="",$K41=""),"",$G41*$K41)</f>
        <v/>
      </c>
      <c r="M41" s="63"/>
      <c r="N41" s="63" t="str">
        <f aca="false">IF($L41="","",$L41-N($M41))</f>
        <v/>
      </c>
      <c r="O41" s="59" t="str">
        <f aca="false">IF($C41="","",IF(OR($E41="",$F41=""),"Datum fehlt",IF($F41&lt;=$E41,"Datum prüfen",IF(SUMPRODUCT(($C$8:$C$47=$C41)*($E$8:$E$47&lt;$F41)*($F$8:$F$47&gt;$E41))&gt;1,"Überschneidung","OK"))))</f>
        <v/>
      </c>
      <c r="P41" s="65"/>
    </row>
    <row r="42" customFormat="false" ht="16.5" hidden="false" customHeight="true" outlineLevel="0" collapsed="false">
      <c r="B42" s="50"/>
      <c r="C42" s="51"/>
      <c r="D42" s="52"/>
      <c r="E42" s="53"/>
      <c r="F42" s="53"/>
      <c r="G42" s="54" t="str">
        <f aca="false">IF(OR($E42="",$F42=""),"",MAX(0,$F42-$E42))</f>
        <v/>
      </c>
      <c r="H42" s="51"/>
      <c r="I42" s="50" t="str">
        <f aca="false">IF($H42="","",IFERROR(INDEX(Stammdaten!$I$7:$I$10,MATCH($H42,Stammdaten!$H$7:$H$10,0)),"?"))</f>
        <v/>
      </c>
      <c r="J42" s="51"/>
      <c r="K42" s="55"/>
      <c r="L42" s="56" t="str">
        <f aca="false">IF(OR($G42="",$K42=""),"",$G42*$K42)</f>
        <v/>
      </c>
      <c r="M42" s="55"/>
      <c r="N42" s="55" t="str">
        <f aca="false">IF($L42="","",$L42-N($M42))</f>
        <v/>
      </c>
      <c r="O42" s="51" t="str">
        <f aca="false">IF($C42="","",IF(OR($E42="",$F42=""),"Datum fehlt",IF($F42&lt;=$E42,"Datum prüfen",IF(SUMPRODUCT(($C$8:$C$47=$C42)*($E$8:$E$47&lt;$F42)*($F$8:$F$47&gt;$E42))&gt;1,"Überschneidung","OK"))))</f>
        <v/>
      </c>
      <c r="P42" s="57"/>
    </row>
    <row r="43" customFormat="false" ht="16.5" hidden="false" customHeight="true" outlineLevel="0" collapsed="false">
      <c r="B43" s="58"/>
      <c r="C43" s="59"/>
      <c r="D43" s="60"/>
      <c r="E43" s="61"/>
      <c r="F43" s="61"/>
      <c r="G43" s="62" t="str">
        <f aca="false">IF(OR($E43="",$F43=""),"",MAX(0,$F43-$E43))</f>
        <v/>
      </c>
      <c r="H43" s="59"/>
      <c r="I43" s="58" t="str">
        <f aca="false">IF($H43="","",IFERROR(INDEX(Stammdaten!$I$7:$I$10,MATCH($H43,Stammdaten!$H$7:$H$10,0)),"?"))</f>
        <v/>
      </c>
      <c r="J43" s="59"/>
      <c r="K43" s="63"/>
      <c r="L43" s="64" t="str">
        <f aca="false">IF(OR($G43="",$K43=""),"",$G43*$K43)</f>
        <v/>
      </c>
      <c r="M43" s="63"/>
      <c r="N43" s="63" t="str">
        <f aca="false">IF($L43="","",$L43-N($M43))</f>
        <v/>
      </c>
      <c r="O43" s="59" t="str">
        <f aca="false">IF($C43="","",IF(OR($E43="",$F43=""),"Datum fehlt",IF($F43&lt;=$E43,"Datum prüfen",IF(SUMPRODUCT(($C$8:$C$47=$C43)*($E$8:$E$47&lt;$F43)*($F$8:$F$47&gt;$E43))&gt;1,"Überschneidung","OK"))))</f>
        <v/>
      </c>
      <c r="P43" s="65"/>
    </row>
    <row r="44" customFormat="false" ht="16.5" hidden="false" customHeight="true" outlineLevel="0" collapsed="false">
      <c r="B44" s="50"/>
      <c r="C44" s="51"/>
      <c r="D44" s="52"/>
      <c r="E44" s="53"/>
      <c r="F44" s="53"/>
      <c r="G44" s="54" t="str">
        <f aca="false">IF(OR($E44="",$F44=""),"",MAX(0,$F44-$E44))</f>
        <v/>
      </c>
      <c r="H44" s="51"/>
      <c r="I44" s="50" t="str">
        <f aca="false">IF($H44="","",IFERROR(INDEX(Stammdaten!$I$7:$I$10,MATCH($H44,Stammdaten!$H$7:$H$10,0)),"?"))</f>
        <v/>
      </c>
      <c r="J44" s="51"/>
      <c r="K44" s="55"/>
      <c r="L44" s="56" t="str">
        <f aca="false">IF(OR($G44="",$K44=""),"",$G44*$K44)</f>
        <v/>
      </c>
      <c r="M44" s="55"/>
      <c r="N44" s="55" t="str">
        <f aca="false">IF($L44="","",$L44-N($M44))</f>
        <v/>
      </c>
      <c r="O44" s="51" t="str">
        <f aca="false">IF($C44="","",IF(OR($E44="",$F44=""),"Datum fehlt",IF($F44&lt;=$E44,"Datum prüfen",IF(SUMPRODUCT(($C$8:$C$47=$C44)*($E$8:$E$47&lt;$F44)*($F$8:$F$47&gt;$E44))&gt;1,"Überschneidung","OK"))))</f>
        <v/>
      </c>
      <c r="P44" s="57"/>
    </row>
    <row r="45" customFormat="false" ht="16.5" hidden="false" customHeight="true" outlineLevel="0" collapsed="false">
      <c r="B45" s="58"/>
      <c r="C45" s="59"/>
      <c r="D45" s="60"/>
      <c r="E45" s="61"/>
      <c r="F45" s="61"/>
      <c r="G45" s="62" t="str">
        <f aca="false">IF(OR($E45="",$F45=""),"",MAX(0,$F45-$E45))</f>
        <v/>
      </c>
      <c r="H45" s="59"/>
      <c r="I45" s="58" t="str">
        <f aca="false">IF($H45="","",IFERROR(INDEX(Stammdaten!$I$7:$I$10,MATCH($H45,Stammdaten!$H$7:$H$10,0)),"?"))</f>
        <v/>
      </c>
      <c r="J45" s="59"/>
      <c r="K45" s="63"/>
      <c r="L45" s="64" t="str">
        <f aca="false">IF(OR($G45="",$K45=""),"",$G45*$K45)</f>
        <v/>
      </c>
      <c r="M45" s="63"/>
      <c r="N45" s="63" t="str">
        <f aca="false">IF($L45="","",$L45-N($M45))</f>
        <v/>
      </c>
      <c r="O45" s="59" t="str">
        <f aca="false">IF($C45="","",IF(OR($E45="",$F45=""),"Datum fehlt",IF($F45&lt;=$E45,"Datum prüfen",IF(SUMPRODUCT(($C$8:$C$47=$C45)*($E$8:$E$47&lt;$F45)*($F$8:$F$47&gt;$E45))&gt;1,"Überschneidung","OK"))))</f>
        <v/>
      </c>
      <c r="P45" s="65"/>
    </row>
    <row r="46" customFormat="false" ht="16.5" hidden="false" customHeight="true" outlineLevel="0" collapsed="false">
      <c r="B46" s="50"/>
      <c r="C46" s="51"/>
      <c r="D46" s="52"/>
      <c r="E46" s="53"/>
      <c r="F46" s="53"/>
      <c r="G46" s="54" t="str">
        <f aca="false">IF(OR($E46="",$F46=""),"",MAX(0,$F46-$E46))</f>
        <v/>
      </c>
      <c r="H46" s="51"/>
      <c r="I46" s="50" t="str">
        <f aca="false">IF($H46="","",IFERROR(INDEX(Stammdaten!$I$7:$I$10,MATCH($H46,Stammdaten!$H$7:$H$10,0)),"?"))</f>
        <v/>
      </c>
      <c r="J46" s="51"/>
      <c r="K46" s="55"/>
      <c r="L46" s="56" t="str">
        <f aca="false">IF(OR($G46="",$K46=""),"",$G46*$K46)</f>
        <v/>
      </c>
      <c r="M46" s="55"/>
      <c r="N46" s="55" t="str">
        <f aca="false">IF($L46="","",$L46-N($M46))</f>
        <v/>
      </c>
      <c r="O46" s="51" t="str">
        <f aca="false">IF($C46="","",IF(OR($E46="",$F46=""),"Datum fehlt",IF($F46&lt;=$E46,"Datum prüfen",IF(SUMPRODUCT(($C$8:$C$47=$C46)*($E$8:$E$47&lt;$F46)*($F$8:$F$47&gt;$E46))&gt;1,"Überschneidung","OK"))))</f>
        <v/>
      </c>
      <c r="P46" s="57"/>
    </row>
    <row r="47" customFormat="false" ht="16.5" hidden="false" customHeight="true" outlineLevel="0" collapsed="false">
      <c r="B47" s="58"/>
      <c r="C47" s="59"/>
      <c r="D47" s="60"/>
      <c r="E47" s="61"/>
      <c r="F47" s="61"/>
      <c r="G47" s="62" t="str">
        <f aca="false">IF(OR($E47="",$F47=""),"",MAX(0,$F47-$E47))</f>
        <v/>
      </c>
      <c r="H47" s="59"/>
      <c r="I47" s="58" t="str">
        <f aca="false">IF($H47="","",IFERROR(INDEX(Stammdaten!$I$7:$I$10,MATCH($H47,Stammdaten!$H$7:$H$10,0)),"?"))</f>
        <v/>
      </c>
      <c r="J47" s="59"/>
      <c r="K47" s="63"/>
      <c r="L47" s="64" t="str">
        <f aca="false">IF(OR($G47="",$K47=""),"",$G47*$K47)</f>
        <v/>
      </c>
      <c r="M47" s="63"/>
      <c r="N47" s="63" t="str">
        <f aca="false">IF($L47="","",$L47-N($M47))</f>
        <v/>
      </c>
      <c r="O47" s="59" t="str">
        <f aca="false">IF($C47="","",IF(OR($E47="",$F47=""),"Datum fehlt",IF($F47&lt;=$E47,"Datum prüfen",IF(SUMPRODUCT(($C$8:$C$47=$C47)*($E$8:$E$47&lt;$F47)*($F$8:$F$47&gt;$E47))&gt;1,"Überschneidung","OK"))))</f>
        <v/>
      </c>
      <c r="P47" s="65"/>
    </row>
    <row r="48" customFormat="false" ht="19.5" hidden="false" customHeight="true" outlineLevel="0" collapsed="false">
      <c r="B48" s="66" t="s">
        <v>150</v>
      </c>
      <c r="C48" s="66"/>
      <c r="D48" s="66"/>
      <c r="E48" s="66"/>
      <c r="F48" s="66"/>
      <c r="G48" s="67" t="n">
        <f aca="false">SUM($G$8:$G$47)</f>
        <v>132</v>
      </c>
      <c r="H48" s="67"/>
      <c r="I48" s="67"/>
      <c r="J48" s="67" t="n">
        <f aca="false">IFERROR(ROUND(AVERAGE($J$8:$J$47),1),"")</f>
        <v>5.7</v>
      </c>
      <c r="K48" s="68" t="n">
        <f aca="false">IFERROR(ROUND(AVERAGEIF($K$8:$K$47,"&gt;0"),2),"")</f>
        <v>116.83</v>
      </c>
      <c r="L48" s="69" t="n">
        <f aca="false">SUM($L$8:$L$47)</f>
        <v>11427</v>
      </c>
      <c r="M48" s="68" t="n">
        <f aca="false">SUM($M$8:$M$47)</f>
        <v>3437</v>
      </c>
      <c r="N48" s="68" t="n">
        <f aca="false">SUM($N$8:$N$47)</f>
        <v>7990</v>
      </c>
      <c r="O48" s="67" t="str">
        <f aca="false">IF(COUNTIF($O$8:$O$47,"OK")=COUNTIF($C$8:$C$47,"?*"),"alles OK","prüfen")</f>
        <v>alles OK</v>
      </c>
      <c r="P48" s="67"/>
    </row>
    <row r="50" customFormat="false" ht="15" hidden="false" customHeight="false" outlineLevel="0" collapsed="false">
      <c r="B50" s="39" t="s">
        <v>151</v>
      </c>
      <c r="C50" s="39"/>
      <c r="D50" s="39"/>
      <c r="E50" s="39"/>
      <c r="F50" s="39"/>
    </row>
    <row r="51" customFormat="false" ht="3" hidden="false" customHeight="true" outlineLevel="0" collapsed="false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customFormat="false" ht="15" hidden="false" customHeight="true" outlineLevel="0" collapsed="false">
      <c r="B52" s="48" t="s">
        <v>152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customFormat="false" ht="15" hidden="false" customHeight="true" outlineLevel="0" collapsed="false">
      <c r="B53" s="48" t="s">
        <v>153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customFormat="false" ht="15" hidden="false" customHeight="true" outlineLevel="0" collapsed="false">
      <c r="B54" s="48" t="s">
        <v>154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customFormat="false" ht="15" hidden="false" customHeight="true" outlineLevel="0" collapsed="false">
      <c r="B55" s="48" t="s">
        <v>155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customFormat="false" ht="15" hidden="false" customHeight="true" outlineLevel="0" collapsed="false">
      <c r="B56" s="48" t="s">
        <v>156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customFormat="false" ht="15" hidden="false" customHeight="true" outlineLevel="0" collapsed="false">
      <c r="B57" s="48" t="s">
        <v>157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</sheetData>
  <autoFilter ref="B7:P47"/>
  <mergeCells count="22">
    <mergeCell ref="B2:I2"/>
    <mergeCell ref="J2:P2"/>
    <mergeCell ref="B3:I3"/>
    <mergeCell ref="J3:P3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B48:F48"/>
    <mergeCell ref="B50:F50"/>
    <mergeCell ref="B52:P52"/>
    <mergeCell ref="B53:P53"/>
    <mergeCell ref="B54:P54"/>
    <mergeCell ref="B55:P55"/>
    <mergeCell ref="B56:P56"/>
    <mergeCell ref="B57:P57"/>
  </mergeCells>
  <conditionalFormatting sqref="O8:O47">
    <cfRule type="expression" priority="2" aboveAverage="0" equalAverage="0" bottom="0" percent="0" rank="0" text="" dxfId="20">
      <formula>$O8="Überschneidung"</formula>
    </cfRule>
    <cfRule type="expression" priority="3" aboveAverage="0" equalAverage="0" bottom="0" percent="0" rank="0" text="" dxfId="20">
      <formula>$O8="Datum prüfen"</formula>
    </cfRule>
    <cfRule type="expression" priority="4" aboveAverage="0" equalAverage="0" bottom="0" percent="0" rank="0" text="" dxfId="21">
      <formula>$O8="OK"</formula>
    </cfRule>
  </conditionalFormatting>
  <conditionalFormatting sqref="I8:I47">
    <cfRule type="expression" priority="5" aboveAverage="0" equalAverage="0" bottom="0" percent="0" rank="0" text="" dxfId="22">
      <formula>$I8="B"</formula>
    </cfRule>
    <cfRule type="expression" priority="6" aboveAverage="0" equalAverage="0" bottom="0" percent="0" rank="0" text="" dxfId="23">
      <formula>$I8="R"</formula>
    </cfRule>
    <cfRule type="expression" priority="7" aboveAverage="0" equalAverage="0" bottom="0" percent="0" rank="0" text="" dxfId="24">
      <formula>$I8="O"</formula>
    </cfRule>
    <cfRule type="expression" priority="8" aboveAverage="0" equalAverage="0" bottom="0" percent="0" rank="0" text="" dxfId="25">
      <formula>$I8="G"</formula>
    </cfRule>
  </conditionalFormatting>
  <conditionalFormatting sqref="N8:N47">
    <cfRule type="expression" priority="9" aboveAverage="0" equalAverage="0" bottom="0" percent="0" rank="0" text="" dxfId="26">
      <formula>AND($N8&lt;&gt;"",$N8&gt;0)</formula>
    </cfRule>
  </conditionalFormatting>
  <dataValidations count="3">
    <dataValidation allowBlank="true" error="Bitte eine Einheit aus den Stammdaten wählen." errorStyle="stop" errorTitle="Unbekannte Einheit" operator="between" showDropDown="false" showErrorMessage="false" showInputMessage="false" sqref="C8:C47" type="list">
      <formula1>Stammdaten!$C$7:$C$18</formula1>
      <formula2>0</formula2>
    </dataValidation>
    <dataValidation allowBlank="true" error="Bitte einen Status aus der Liste wählen." errorStyle="stop" errorTitle="Unbekannter Status" operator="between" showDropDown="false" showErrorMessage="false" showInputMessage="false" sqref="H8:H47" type="list">
      <formula1>Stammdaten!$H$7:$H$10</formula1>
      <formula2>0</formula2>
    </dataValidation>
    <dataValidation allowBlank="true" error="Bitte ein gültiges Datum eingeben (TT.MM.JJJJ)." errorStyle="stop" errorTitle="Ungültiges Datum" operator="between" showDropDown="false" showErrorMessage="false" showInputMessage="false" sqref="E8:F47" type="date">
      <formula1>DATE(2020,1,1)</formula1>
      <formula2>DATE(2035,12,31)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8A657"/>
    <pageSetUpPr fitToPage="true"/>
  </sheetPr>
  <dimension ref="B1:K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6"/>
    <col collapsed="false" customWidth="true" hidden="false" outlineLevel="0" max="2" min="2" style="0" width="7"/>
    <col collapsed="false" customWidth="true" hidden="false" outlineLevel="0" max="3" min="3" style="0" width="24"/>
    <col collapsed="false" customWidth="true" hidden="false" outlineLevel="0" max="4" min="4" style="0" width="22"/>
    <col collapsed="false" customWidth="true" hidden="false" outlineLevel="0" max="5" min="5" style="0" width="11"/>
    <col collapsed="false" customWidth="true" hidden="false" outlineLevel="0" max="6" min="6" style="0" width="17"/>
    <col collapsed="false" customWidth="true" hidden="false" outlineLevel="0" max="7" min="7" style="0" width="3"/>
    <col collapsed="false" customWidth="true" hidden="false" outlineLevel="0" max="8" min="8" style="0" width="17"/>
    <col collapsed="false" customWidth="true" hidden="false" outlineLevel="0" max="9" min="9" style="0" width="8"/>
    <col collapsed="false" customWidth="true" hidden="false" outlineLevel="0" max="10" min="10" style="0" width="18"/>
    <col collapsed="false" customWidth="true" hidden="false" outlineLevel="0" max="11" min="11" style="0" width="40"/>
    <col collapsed="false" customWidth="true" hidden="false" outlineLevel="0" max="12" min="12" style="0" width="1.6"/>
  </cols>
  <sheetData>
    <row r="1" customFormat="false" ht="6" hidden="false" customHeight="true" outlineLevel="0" collapsed="false"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27.75" hidden="false" customHeight="true" outlineLevel="0" collapsed="false">
      <c r="B2" s="2" t="str">
        <f aca="false">"STAMMDATEN "&amp;Belegungsplan!$C$6</f>
        <v>STAMMDATEN 2026</v>
      </c>
      <c r="C2" s="2"/>
      <c r="D2" s="2"/>
      <c r="E2" s="2"/>
      <c r="F2" s="2"/>
      <c r="G2" s="3" t="s">
        <v>158</v>
      </c>
      <c r="H2" s="3"/>
      <c r="I2" s="3"/>
      <c r="J2" s="3"/>
      <c r="K2" s="3"/>
    </row>
    <row r="3" customFormat="false" ht="15.75" hidden="false" customHeight="true" outlineLevel="0" collapsed="false">
      <c r="B3" s="4" t="s">
        <v>159</v>
      </c>
      <c r="C3" s="4"/>
      <c r="D3" s="4"/>
      <c r="E3" s="4"/>
      <c r="F3" s="4"/>
      <c r="G3" s="5" t="s">
        <v>160</v>
      </c>
      <c r="H3" s="5"/>
      <c r="I3" s="5"/>
      <c r="J3" s="5"/>
      <c r="K3" s="5"/>
    </row>
    <row r="4" customFormat="false" ht="4.5" hidden="false" customHeight="true" outlineLevel="0" collapsed="false">
      <c r="B4" s="7"/>
      <c r="C4" s="7"/>
      <c r="D4" s="7"/>
      <c r="E4" s="7"/>
      <c r="F4" s="7"/>
      <c r="G4" s="7"/>
      <c r="H4" s="7"/>
      <c r="I4" s="7"/>
      <c r="J4" s="7"/>
      <c r="K4" s="7"/>
    </row>
    <row r="6" customFormat="false" ht="24" hidden="false" customHeight="true" outlineLevel="0" collapsed="false">
      <c r="B6" s="19" t="s">
        <v>161</v>
      </c>
      <c r="C6" s="19" t="s">
        <v>162</v>
      </c>
      <c r="D6" s="19" t="s">
        <v>18</v>
      </c>
      <c r="E6" s="19" t="s">
        <v>163</v>
      </c>
      <c r="F6" s="19" t="s">
        <v>164</v>
      </c>
      <c r="H6" s="19" t="s">
        <v>57</v>
      </c>
      <c r="I6" s="19" t="s">
        <v>165</v>
      </c>
      <c r="J6" s="19" t="s">
        <v>166</v>
      </c>
      <c r="K6" s="19" t="s">
        <v>167</v>
      </c>
    </row>
    <row r="7" customFormat="false" ht="16.5" hidden="false" customHeight="true" outlineLevel="0" collapsed="false">
      <c r="B7" s="59" t="n">
        <v>1</v>
      </c>
      <c r="C7" s="70" t="s">
        <v>67</v>
      </c>
      <c r="D7" s="60" t="s">
        <v>168</v>
      </c>
      <c r="E7" s="59" t="n">
        <v>8</v>
      </c>
      <c r="F7" s="63" t="n">
        <v>120</v>
      </c>
      <c r="H7" s="62" t="s">
        <v>26</v>
      </c>
      <c r="I7" s="71" t="s">
        <v>25</v>
      </c>
      <c r="J7" s="59" t="s">
        <v>169</v>
      </c>
      <c r="K7" s="65" t="s">
        <v>170</v>
      </c>
    </row>
    <row r="8" customFormat="false" ht="16.5" hidden="false" customHeight="true" outlineLevel="0" collapsed="false">
      <c r="B8" s="51" t="n">
        <v>2</v>
      </c>
      <c r="C8" s="72" t="s">
        <v>77</v>
      </c>
      <c r="D8" s="52" t="s">
        <v>168</v>
      </c>
      <c r="E8" s="51" t="n">
        <v>14</v>
      </c>
      <c r="F8" s="55" t="n">
        <v>180</v>
      </c>
      <c r="H8" s="54" t="s">
        <v>29</v>
      </c>
      <c r="I8" s="73" t="s">
        <v>28</v>
      </c>
      <c r="J8" s="51" t="s">
        <v>169</v>
      </c>
      <c r="K8" s="57" t="s">
        <v>171</v>
      </c>
    </row>
    <row r="9" customFormat="false" ht="16.5" hidden="false" customHeight="true" outlineLevel="0" collapsed="false">
      <c r="B9" s="59" t="n">
        <v>3</v>
      </c>
      <c r="C9" s="70" t="s">
        <v>87</v>
      </c>
      <c r="D9" s="60" t="s">
        <v>168</v>
      </c>
      <c r="E9" s="59" t="n">
        <v>6</v>
      </c>
      <c r="F9" s="63" t="n">
        <v>95</v>
      </c>
      <c r="H9" s="62" t="s">
        <v>32</v>
      </c>
      <c r="I9" s="74" t="s">
        <v>31</v>
      </c>
      <c r="J9" s="59" t="s">
        <v>172</v>
      </c>
      <c r="K9" s="65" t="s">
        <v>173</v>
      </c>
    </row>
    <row r="10" customFormat="false" ht="16.5" hidden="false" customHeight="true" outlineLevel="0" collapsed="false">
      <c r="B10" s="51" t="n">
        <v>4</v>
      </c>
      <c r="C10" s="72" t="s">
        <v>97</v>
      </c>
      <c r="D10" s="52" t="s">
        <v>174</v>
      </c>
      <c r="E10" s="51" t="n">
        <v>2</v>
      </c>
      <c r="F10" s="55" t="n">
        <v>75</v>
      </c>
      <c r="H10" s="54" t="s">
        <v>35</v>
      </c>
      <c r="I10" s="75" t="s">
        <v>34</v>
      </c>
      <c r="J10" s="51" t="s">
        <v>172</v>
      </c>
      <c r="K10" s="57" t="s">
        <v>175</v>
      </c>
    </row>
    <row r="11" customFormat="false" ht="16.5" hidden="false" customHeight="true" outlineLevel="0" collapsed="false">
      <c r="B11" s="59" t="n">
        <v>5</v>
      </c>
      <c r="C11" s="70" t="s">
        <v>104</v>
      </c>
      <c r="D11" s="60" t="s">
        <v>174</v>
      </c>
      <c r="E11" s="59" t="n">
        <v>4</v>
      </c>
      <c r="F11" s="63" t="n">
        <v>75</v>
      </c>
    </row>
    <row r="12" customFormat="false" ht="16.5" hidden="false" customHeight="true" outlineLevel="0" collapsed="false">
      <c r="B12" s="51" t="n">
        <v>6</v>
      </c>
      <c r="C12" s="72" t="s">
        <v>111</v>
      </c>
      <c r="D12" s="52" t="s">
        <v>176</v>
      </c>
      <c r="E12" s="51" t="n">
        <v>25</v>
      </c>
      <c r="F12" s="55" t="n">
        <v>210</v>
      </c>
      <c r="H12" s="76" t="s">
        <v>177</v>
      </c>
      <c r="I12" s="76"/>
      <c r="J12" s="76"/>
      <c r="K12" s="76"/>
    </row>
    <row r="13" customFormat="false" ht="16.5" hidden="false" customHeight="true" outlineLevel="0" collapsed="false">
      <c r="B13" s="59" t="n">
        <v>7</v>
      </c>
      <c r="C13" s="70" t="s">
        <v>118</v>
      </c>
      <c r="D13" s="60" t="s">
        <v>178</v>
      </c>
      <c r="E13" s="59" t="n">
        <v>5</v>
      </c>
      <c r="F13" s="63" t="n">
        <v>60</v>
      </c>
      <c r="H13" s="77" t="s">
        <v>179</v>
      </c>
      <c r="J13" s="77" t="s">
        <v>180</v>
      </c>
      <c r="K13" s="77" t="s">
        <v>181</v>
      </c>
    </row>
    <row r="14" customFormat="false" ht="16.5" hidden="false" customHeight="true" outlineLevel="0" collapsed="false">
      <c r="B14" s="51" t="n">
        <v>8</v>
      </c>
      <c r="C14" s="72" t="s">
        <v>122</v>
      </c>
      <c r="D14" s="52" t="s">
        <v>182</v>
      </c>
      <c r="E14" s="51" t="n">
        <v>1</v>
      </c>
      <c r="F14" s="55" t="n">
        <v>12</v>
      </c>
      <c r="H14" s="51" t="s">
        <v>183</v>
      </c>
      <c r="J14" s="51" t="n">
        <v>2026</v>
      </c>
      <c r="K14" s="78" t="s">
        <v>168</v>
      </c>
    </row>
    <row r="15" customFormat="false" ht="16.5" hidden="false" customHeight="true" outlineLevel="0" collapsed="false">
      <c r="B15" s="59" t="n">
        <v>9</v>
      </c>
      <c r="C15" s="70" t="s">
        <v>126</v>
      </c>
      <c r="D15" s="60" t="s">
        <v>184</v>
      </c>
      <c r="E15" s="59" t="n">
        <v>4</v>
      </c>
      <c r="F15" s="63" t="n">
        <v>140</v>
      </c>
      <c r="H15" s="59" t="s">
        <v>185</v>
      </c>
      <c r="J15" s="59" t="n">
        <v>2027</v>
      </c>
      <c r="K15" s="79" t="s">
        <v>174</v>
      </c>
    </row>
    <row r="16" customFormat="false" ht="16.5" hidden="false" customHeight="true" outlineLevel="0" collapsed="false">
      <c r="B16" s="51" t="n">
        <v>10</v>
      </c>
      <c r="C16" s="72" t="s">
        <v>133</v>
      </c>
      <c r="D16" s="52" t="s">
        <v>184</v>
      </c>
      <c r="E16" s="51" t="n">
        <v>6</v>
      </c>
      <c r="F16" s="55" t="n">
        <v>150</v>
      </c>
      <c r="H16" s="51" t="s">
        <v>186</v>
      </c>
      <c r="J16" s="51" t="n">
        <v>2028</v>
      </c>
      <c r="K16" s="78" t="s">
        <v>176</v>
      </c>
    </row>
    <row r="17" customFormat="false" ht="16.5" hidden="false" customHeight="true" outlineLevel="0" collapsed="false">
      <c r="B17" s="59" t="n">
        <v>11</v>
      </c>
      <c r="C17" s="70" t="s">
        <v>140</v>
      </c>
      <c r="D17" s="60" t="s">
        <v>168</v>
      </c>
      <c r="E17" s="59" t="n">
        <v>10</v>
      </c>
      <c r="F17" s="63" t="n">
        <v>90</v>
      </c>
      <c r="H17" s="59" t="s">
        <v>187</v>
      </c>
      <c r="J17" s="59" t="n">
        <v>2029</v>
      </c>
      <c r="K17" s="79" t="s">
        <v>178</v>
      </c>
    </row>
    <row r="18" customFormat="false" ht="16.5" hidden="false" customHeight="true" outlineLevel="0" collapsed="false">
      <c r="B18" s="51" t="n">
        <v>12</v>
      </c>
      <c r="C18" s="72" t="s">
        <v>147</v>
      </c>
      <c r="D18" s="52" t="s">
        <v>188</v>
      </c>
      <c r="E18" s="51" t="n">
        <v>1</v>
      </c>
      <c r="F18" s="55" t="n">
        <v>45</v>
      </c>
      <c r="H18" s="51" t="s">
        <v>189</v>
      </c>
      <c r="J18" s="51" t="n">
        <v>2030</v>
      </c>
      <c r="K18" s="78" t="s">
        <v>182</v>
      </c>
    </row>
    <row r="19" customFormat="false" ht="15" hidden="false" customHeight="false" outlineLevel="0" collapsed="false">
      <c r="H19" s="59" t="s">
        <v>190</v>
      </c>
      <c r="J19" s="59" t="n">
        <v>2031</v>
      </c>
      <c r="K19" s="79" t="s">
        <v>184</v>
      </c>
    </row>
    <row r="20" customFormat="false" ht="15" hidden="false" customHeight="true" outlineLevel="0" collapsed="false">
      <c r="B20" s="80" t="s">
        <v>191</v>
      </c>
      <c r="C20" s="80"/>
      <c r="D20" s="80"/>
      <c r="E20" s="80"/>
      <c r="F20" s="80"/>
      <c r="H20" s="51" t="s">
        <v>14</v>
      </c>
      <c r="K20" s="78" t="s">
        <v>188</v>
      </c>
    </row>
    <row r="21" customFormat="false" ht="15" hidden="false" customHeight="false" outlineLevel="0" collapsed="false">
      <c r="B21" s="80"/>
      <c r="C21" s="80"/>
      <c r="D21" s="80"/>
      <c r="E21" s="80"/>
      <c r="F21" s="80"/>
      <c r="H21" s="59" t="s">
        <v>192</v>
      </c>
      <c r="K21" s="79" t="s">
        <v>193</v>
      </c>
    </row>
    <row r="22" customFormat="false" ht="15" hidden="false" customHeight="false" outlineLevel="0" collapsed="false">
      <c r="H22" s="51" t="s">
        <v>194</v>
      </c>
    </row>
    <row r="23" customFormat="false" ht="15" hidden="false" customHeight="false" outlineLevel="0" collapsed="false">
      <c r="H23" s="59" t="s">
        <v>195</v>
      </c>
    </row>
    <row r="24" customFormat="false" ht="15" hidden="false" customHeight="false" outlineLevel="0" collapsed="false">
      <c r="B24" s="39" t="s">
        <v>196</v>
      </c>
      <c r="C24" s="39"/>
      <c r="D24" s="39"/>
      <c r="E24" s="39"/>
      <c r="F24" s="39"/>
      <c r="H24" s="51" t="s">
        <v>197</v>
      </c>
    </row>
    <row r="25" customFormat="false" ht="3" hidden="false" customHeight="true" outlineLevel="0" collapsed="false">
      <c r="B25" s="7"/>
      <c r="C25" s="7"/>
      <c r="D25" s="7"/>
      <c r="E25" s="7"/>
      <c r="F25" s="7"/>
      <c r="G25" s="7"/>
      <c r="H25" s="81" t="s">
        <v>198</v>
      </c>
      <c r="I25" s="7"/>
      <c r="J25" s="7"/>
      <c r="K25" s="7"/>
    </row>
    <row r="26" customFormat="false" ht="15" hidden="false" customHeight="true" outlineLevel="0" collapsed="false">
      <c r="B26" s="48" t="s">
        <v>199</v>
      </c>
      <c r="C26" s="48"/>
      <c r="D26" s="48"/>
      <c r="E26" s="48"/>
      <c r="F26" s="48"/>
      <c r="G26" s="48"/>
      <c r="H26" s="48"/>
      <c r="I26" s="48"/>
      <c r="J26" s="48"/>
      <c r="K26" s="48"/>
    </row>
    <row r="27" customFormat="false" ht="15" hidden="false" customHeight="true" outlineLevel="0" collapsed="false">
      <c r="B27" s="48" t="s">
        <v>200</v>
      </c>
      <c r="C27" s="48"/>
      <c r="D27" s="48"/>
      <c r="E27" s="48"/>
      <c r="F27" s="48"/>
      <c r="G27" s="48"/>
      <c r="H27" s="48"/>
      <c r="I27" s="48"/>
      <c r="J27" s="48"/>
      <c r="K27" s="48"/>
    </row>
    <row r="28" customFormat="false" ht="15" hidden="false" customHeight="true" outlineLevel="0" collapsed="false">
      <c r="B28" s="48" t="s">
        <v>201</v>
      </c>
      <c r="C28" s="48"/>
      <c r="D28" s="48"/>
      <c r="E28" s="48"/>
      <c r="F28" s="48"/>
      <c r="G28" s="48"/>
      <c r="H28" s="48"/>
      <c r="I28" s="48"/>
      <c r="J28" s="48"/>
      <c r="K28" s="48"/>
    </row>
    <row r="29" customFormat="false" ht="15" hidden="false" customHeight="true" outlineLevel="0" collapsed="false">
      <c r="B29" s="48" t="s">
        <v>202</v>
      </c>
      <c r="C29" s="48"/>
      <c r="D29" s="48"/>
      <c r="E29" s="48"/>
      <c r="F29" s="48"/>
      <c r="G29" s="48"/>
      <c r="H29" s="48"/>
      <c r="I29" s="48"/>
      <c r="J29" s="48"/>
      <c r="K29" s="48"/>
    </row>
  </sheetData>
  <mergeCells count="11">
    <mergeCell ref="B2:F2"/>
    <mergeCell ref="G2:K2"/>
    <mergeCell ref="B3:F3"/>
    <mergeCell ref="G3:K3"/>
    <mergeCell ref="H12:K12"/>
    <mergeCell ref="B20:F21"/>
    <mergeCell ref="B24:F24"/>
    <mergeCell ref="B26:K26"/>
    <mergeCell ref="B27:K27"/>
    <mergeCell ref="B28:K28"/>
    <mergeCell ref="B29:K29"/>
  </mergeCells>
  <dataValidations count="1">
    <dataValidation allowBlank="true" errorStyle="stop" operator="between" showDropDown="false" showErrorMessage="false" showInputMessage="false" sqref="D7:D18" type="list">
      <formula1>$K$14:$K$21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2026-07-23T09:47:30Z</dcterms:created>
  <dc:creator>Vorlage</dc:creator>
  <dc:description/>
  <dc:language>en-US</dc:language>
  <cp:lastModifiedBy>Vorlage</cp:lastModifiedBy>
  <dcterms:modified xsi:type="dcterms:W3CDTF">2026-07-23T09:47:31Z</dcterms:modified>
  <cp:revision>0</cp:revision>
  <dc:subject/>
  <dc:title>Belegungsplan Vorlage 2026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