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Belege" sheetId="2" state="visible" r:id="rId4"/>
  </sheets>
  <definedNames>
    <definedName function="false" hidden="false" localSheetId="1" name="_xlnm.Print_Area" vbProcedure="false">Belege!$A$1:$H$60</definedName>
    <definedName function="false" hidden="false" localSheetId="1" name="_xlnm.Print_Titles" vbProcedure="false">Belege!$19:$19</definedName>
    <definedName function="false" hidden="false" localSheetId="0" name="_xlnm.Print_Area" vbProcedure="false">Übersicht!$A$1:$I$45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<sst xmlns="http://schemas.openxmlformats.org/spreadsheetml/2006/main" count="188" uniqueCount="149">
  <si>
    <t xml:space="preserve">STEUERERKLÄRUNG 2026</t>
  </si>
  <si>
    <t xml:space="preserve">KOMPAKT-VORLAGE</t>
  </si>
  <si>
    <t xml:space="preserve">Erfassen · Auswerten · Erstattung abschätzen  —  Veranlagungszeitraum 2026</t>
  </si>
  <si>
    <t xml:space="preserve">Nur die gold hinterlegten Felder ausfüllen – alle weißen Felder berechnen sich automatisch.</t>
  </si>
  <si>
    <t xml:space="preserve">Grau hinterlegt: gesetzliche Eckwerte 2026 (bei Bedarf anpassbar).</t>
  </si>
  <si>
    <t xml:space="preserve">01</t>
  </si>
  <si>
    <t xml:space="preserve">PERSÖNLICHE ANGABEN</t>
  </si>
  <si>
    <t xml:space="preserve">04</t>
  </si>
  <si>
    <t xml:space="preserve">STEUERBERECHNUNG (SCHÄTZUNG)</t>
  </si>
  <si>
    <t xml:space="preserve">Name, Vorname</t>
  </si>
  <si>
    <t xml:space="preserve">Sommer, Julia</t>
  </si>
  <si>
    <t xml:space="preserve">Bruttoarbeitslohn (nichtselbständige Arbeit)</t>
  </si>
  <si>
    <t xml:space="preserve">Aus Abschnitt 02.</t>
  </si>
  <si>
    <t xml:space="preserve">Steuer-Identifikationsnummer</t>
  </si>
  <si>
    <t xml:space="preserve">12 345 678 901</t>
  </si>
  <si>
    <t xml:space="preserve">./.  Werbungskosten</t>
  </si>
  <si>
    <t xml:space="preserve">Aus Belegliste; mindestens Arbeitnehmer-Pauschbetrag.</t>
  </si>
  <si>
    <t xml:space="preserve">Zuständiges Finanzamt</t>
  </si>
  <si>
    <t xml:space="preserve">Finanzamt Musterstadt</t>
  </si>
  <si>
    <t xml:space="preserve"> =  Einkünfte aus nichtselbständiger Arbeit</t>
  </si>
  <si>
    <t xml:space="preserve">Steuernummer</t>
  </si>
  <si>
    <t xml:space="preserve">123/456/78901</t>
  </si>
  <si>
    <t xml:space="preserve">+  Weitere Einkünfte lt. Belegliste</t>
  </si>
  <si>
    <t xml:space="preserve">Z. B. Honorare, Vermietungsüberschüsse.</t>
  </si>
  <si>
    <t xml:space="preserve">Familienstand</t>
  </si>
  <si>
    <t xml:space="preserve">ledig</t>
  </si>
  <si>
    <t xml:space="preserve"> =  Gesamtbetrag der Einkünfte</t>
  </si>
  <si>
    <t xml:space="preserve">Veranlagungsart</t>
  </si>
  <si>
    <t xml:space="preserve">Einzelveranlagung</t>
  </si>
  <si>
    <t xml:space="preserve">Aktiviert Splitting; Pauschbeträge verdoppeln sich.</t>
  </si>
  <si>
    <t xml:space="preserve">./.  Vorsorgeaufwendungen</t>
  </si>
  <si>
    <t xml:space="preserve">Aus Abschnitt 02 (vereinfachter Ansatz).</t>
  </si>
  <si>
    <t xml:space="preserve">Steuerklasse</t>
  </si>
  <si>
    <t xml:space="preserve">I</t>
  </si>
  <si>
    <t xml:space="preserve">./.  Übrige Sonderausgaben</t>
  </si>
  <si>
    <t xml:space="preserve">Spenden, Kirchensteuer u. a.; mindestens Pauschbetrag.</t>
  </si>
  <si>
    <t xml:space="preserve">Kinder (Anzahl)</t>
  </si>
  <si>
    <t xml:space="preserve">Kinderfreibeträge prüft das Finanzamt automatisch.</t>
  </si>
  <si>
    <t xml:space="preserve">./.  Außergewöhnliche Belastungen (§ 33 EStG)</t>
  </si>
  <si>
    <t xml:space="preserve">Wirkt nur oberhalb der zumutbaren Eigenbelastung.</t>
  </si>
  <si>
    <t xml:space="preserve">Kirchensteuersatz</t>
  </si>
  <si>
    <t xml:space="preserve">8 % in Bayern &amp; BW, sonst 9 %; konfessionslos 0 %.</t>
  </si>
  <si>
    <t xml:space="preserve"> =  Zu versteuerndes Einkommen (zvE)</t>
  </si>
  <si>
    <t xml:space="preserve">Bemessungsgrundlage § 32a (abgerundet)</t>
  </si>
  <si>
    <t xml:space="preserve">Bei Splitting: die Hälfte des gemeinsamen zvE.</t>
  </si>
  <si>
    <t xml:space="preserve">02</t>
  </si>
  <si>
    <t xml:space="preserve">LOHNSTEUERBESCHEINIGUNG 2026</t>
  </si>
  <si>
    <t xml:space="preserve">Tarifliche Einkommensteuer (§ 32a EStG)</t>
  </si>
  <si>
    <t xml:space="preserve">Tarifformel 2026; Grundfreibetrag 12.348 € / 24.696 €.</t>
  </si>
  <si>
    <t xml:space="preserve">Bruttoarbeitslohn (Zeile 3)</t>
  </si>
  <si>
    <t xml:space="preserve">./.  Ermäßigung § 35a – haushaltsnahe Dienste</t>
  </si>
  <si>
    <t xml:space="preserve">20 % der Arbeitskosten, gedeckelt lt. Abschnitt 03.</t>
  </si>
  <si>
    <t xml:space="preserve">Einbehaltene Lohnsteuer (Zeile 4)</t>
  </si>
  <si>
    <t xml:space="preserve">./.  Ermäßigung § 35a – Handwerkerleistungen</t>
  </si>
  <si>
    <t xml:space="preserve">Einbehaltener Solidaritätszuschlag (Zeile 5)</t>
  </si>
  <si>
    <t xml:space="preserve"> =  Festzusetzende Einkommensteuer</t>
  </si>
  <si>
    <t xml:space="preserve">Einbehaltene Kirchensteuer (Zeile 6)</t>
  </si>
  <si>
    <t xml:space="preserve">+  Solidaritätszuschlag</t>
  </si>
  <si>
    <t xml:space="preserve">Fällt erst oberhalb der Freigrenze an (Milderungszone).</t>
  </si>
  <si>
    <t xml:space="preserve">Rentenversicherung (AN-Anteil, Zeile 23a)</t>
  </si>
  <si>
    <t xml:space="preserve">+  Kirchensteuer</t>
  </si>
  <si>
    <t xml:space="preserve">Satz aus Abschnitt 01.</t>
  </si>
  <si>
    <t xml:space="preserve">Krankenversicherung (AN-Anteil, Zeile 25)</t>
  </si>
  <si>
    <t xml:space="preserve"> =  Voraussichtliche Jahressteuer gesamt</t>
  </si>
  <si>
    <t xml:space="preserve">Pflegeversicherung (AN-Anteil, Zeile 26)</t>
  </si>
  <si>
    <t xml:space="preserve">./.  Bereits einbehaltene Beträge</t>
  </si>
  <si>
    <t xml:space="preserve">Lohnsteuer, Soli und Kirchensteuer lt. Abschnitt 02.</t>
  </si>
  <si>
    <t xml:space="preserve">Vorsorgeaufwendungen gesamt</t>
  </si>
  <si>
    <t xml:space="preserve">Vereinfacht in voller Höhe angesetzt (§ 10 EStG).</t>
  </si>
  <si>
    <t xml:space="preserve">03</t>
  </si>
  <si>
    <t xml:space="preserve">ECKWERTE &amp; PAUSCHALEN 2026</t>
  </si>
  <si>
    <t xml:space="preserve">Arbeitnehmer-Pauschbetrag</t>
  </si>
  <si>
    <t xml:space="preserve">Greift, falls erfasste Werbungskosten darunter liegen.</t>
  </si>
  <si>
    <t xml:space="preserve">Schätzung ohne Gewähr – verbindlich ist allein der Steuerbescheid.</t>
  </si>
  <si>
    <t xml:space="preserve">Sonderausgaben-Pauschbetrag</t>
  </si>
  <si>
    <t xml:space="preserve">Verdoppelt sich bei Zusammenveranlagung.</t>
  </si>
  <si>
    <t xml:space="preserve">Entfernungspauschale je Kilometer</t>
  </si>
  <si>
    <t xml:space="preserve">Neu 2026: 0,38 € einheitlich ab dem ersten Kilometer.</t>
  </si>
  <si>
    <t xml:space="preserve">Homeoffice-Pauschale je Tag</t>
  </si>
  <si>
    <t xml:space="preserve">Höchstens 1.260 € im Jahr (210 Tage).</t>
  </si>
  <si>
    <t xml:space="preserve">Zumutbare Belastung (§ 33) – Ansatz in %</t>
  </si>
  <si>
    <t xml:space="preserve">Gesetzlich 1–7 % nach Einkommen und Familienstand.</t>
  </si>
  <si>
    <t xml:space="preserve">Höchstbetrag § 35a haushaltsnahe Dienstleist.</t>
  </si>
  <si>
    <t xml:space="preserve">Höchstbetrag § 35a Handwerkerleistungen</t>
  </si>
  <si>
    <t xml:space="preserve">Solidaritätszuschlag – Freigrenze</t>
  </si>
  <si>
    <t xml:space="preserve">Verdoppelt bei Splitting; darüber Milderungszone.</t>
  </si>
  <si>
    <t xml:space="preserve">05</t>
  </si>
  <si>
    <t xml:space="preserve">HINWEISE ZUR NUTZUNG</t>
  </si>
  <si>
    <t xml:space="preserve">–  Alle Einnahmen und Ausgaben im Blatt „Belege“ erfassen – die gewählte Kategorie steuert automatisch, wo der Betrag in der Berechnung landet.</t>
  </si>
  <si>
    <t xml:space="preserve">–  Die Berechnung ist eine vereinfachte Schätzung (u. a. ohne Kinderfreibeträge und Kapitalerträge) und ersetzt keine steuerliche Beratung – maßgeblich ist der Bescheid des Finanzamts.</t>
  </si>
  <si>
    <t xml:space="preserve">–  Abgabe für den Veranlagungszeitraum 2026: ohne steuerliche Beratung in der Regel bis Ende Juli 2027, mit Beratung bis Ende April 2028.</t>
  </si>
  <si>
    <t xml:space="preserve">–  Belege müssen nicht mehr eingereicht, aber für Rückfragen des Finanzamts aufbewahrt werden (Belegvorhaltepflicht).</t>
  </si>
  <si>
    <t xml:space="preserve">–  Leistungen nach § 35a (Haushalt / Handwerker): nur Arbeits- und Fahrtkosten ansetzen und ausschließlich unbar (Überweisung) bezahlen.</t>
  </si>
  <si>
    <t xml:space="preserve">BELEGLISTE 2026</t>
  </si>
  <si>
    <t xml:space="preserve">BLATT 2 / 2</t>
  </si>
  <si>
    <t xml:space="preserve">Einnahmen und Ausgaben chronologisch erfassen – die Kategorie steuert die Berechnung in der Übersicht.</t>
  </si>
  <si>
    <t xml:space="preserve">Kategorie über die Dropdown-Liste wählen · Beträge in Euro · § 35a (Haushalt / Handwerker): nur Arbeitskosten, unbar bezahlt · Spalte „Beleg“: ✓ = liegt vor, offen = noch beschaffen.</t>
  </si>
  <si>
    <t xml:space="preserve">Σ</t>
  </si>
  <si>
    <t xml:space="preserve">AUSWERTUNG NACH KATEGORIE</t>
  </si>
  <si>
    <t xml:space="preserve">Kategorie</t>
  </si>
  <si>
    <t xml:space="preserve">Positionen</t>
  </si>
  <si>
    <t xml:space="preserve">Summe</t>
  </si>
  <si>
    <t xml:space="preserve">Werbungskosten</t>
  </si>
  <si>
    <t xml:space="preserve">Sonderausgaben</t>
  </si>
  <si>
    <t xml:space="preserve">Außergewöhnliche Belastungen</t>
  </si>
  <si>
    <t xml:space="preserve">Haushaltsnahe Dienstleistungen</t>
  </si>
  <si>
    <t xml:space="preserve">Handwerkerleistungen</t>
  </si>
  <si>
    <t xml:space="preserve">Weitere Einkünfte</t>
  </si>
  <si>
    <t xml:space="preserve">Erfasste Positionen gesamt</t>
  </si>
  <si>
    <t xml:space="preserve">Davon Belege noch offen</t>
  </si>
  <si>
    <t xml:space="preserve">Nr.</t>
  </si>
  <si>
    <t xml:space="preserve">Datum</t>
  </si>
  <si>
    <t xml:space="preserve">Beschreibung</t>
  </si>
  <si>
    <t xml:space="preserve">Betrag</t>
  </si>
  <si>
    <t xml:space="preserve">Beleg</t>
  </si>
  <si>
    <t xml:space="preserve">Bemerkung</t>
  </si>
  <si>
    <t xml:space="preserve">Fachbuch „Agiles Projektmanagement“</t>
  </si>
  <si>
    <t xml:space="preserve">✓</t>
  </si>
  <si>
    <t xml:space="preserve">Büromaterial für das Homeoffice</t>
  </si>
  <si>
    <t xml:space="preserve">Monitor für den häuslichen Arbeitsplatz</t>
  </si>
  <si>
    <t xml:space="preserve">GWG – im Jahr der Anschaffung voll abziehbar</t>
  </si>
  <si>
    <t xml:space="preserve">Online-Seminar „Datenanalyse mit Excel“</t>
  </si>
  <si>
    <t xml:space="preserve">Teilnahmebescheinigung liegt bei</t>
  </si>
  <si>
    <t xml:space="preserve">Spende Tierschutzverein</t>
  </si>
  <si>
    <t xml:space="preserve">Zuwendungsbestätigung liegt vor</t>
  </si>
  <si>
    <t xml:space="preserve">Zahnersatz – Eigenanteil</t>
  </si>
  <si>
    <t xml:space="preserve">Rechnung der Zahnarztpraxis</t>
  </si>
  <si>
    <t xml:space="preserve">Spende Kulturförderverein</t>
  </si>
  <si>
    <t xml:space="preserve">offen</t>
  </si>
  <si>
    <t xml:space="preserve">Zuwendungsbestätigung anfordern</t>
  </si>
  <si>
    <t xml:space="preserve">Wartung der Heizungsanlage – Lohnanteil</t>
  </si>
  <si>
    <t xml:space="preserve">Per Überweisung bezahlt</t>
  </si>
  <si>
    <t xml:space="preserve">Gartenpflege – Lohnanteil</t>
  </si>
  <si>
    <t xml:space="preserve">Fahrten Wohnung–Arbeit, 1. Halbjahr (12 km × 110 Tage × 0,38 €)</t>
  </si>
  <si>
    <t xml:space="preserve">Entfernungspauschale</t>
  </si>
  <si>
    <t xml:space="preserve">Brille – ärztlich verordnete Sehhilfe</t>
  </si>
  <si>
    <t xml:space="preserve">Honorar für Fachvortrag (nebenberuflich)</t>
  </si>
  <si>
    <t xml:space="preserve">Medikamente – Rezeptgebühren (Sammelbeleg)</t>
  </si>
  <si>
    <t xml:space="preserve">Apotheken-Quittungen</t>
  </si>
  <si>
    <t xml:space="preserve">Malerarbeiten Wohnzimmer – nur Arbeitskosten</t>
  </si>
  <si>
    <t xml:space="preserve">Materialkosten nicht ansetzbar</t>
  </si>
  <si>
    <t xml:space="preserve">Treppenhausreinigung (Anteil lt. Nebenkostenabrechnung)</t>
  </si>
  <si>
    <t xml:space="preserve">Bescheinigung des Vermieters anfordern</t>
  </si>
  <si>
    <t xml:space="preserve">Stellplatzvermietung – Jahresüberschuss</t>
  </si>
  <si>
    <t xml:space="preserve">Fahrten Wohnung–Arbeit, 2. Halbjahr (12 km × 105 Tage × 0,38 €)</t>
  </si>
  <si>
    <t xml:space="preserve">Homeoffice-Pauschale (85 Tage × 6 €)</t>
  </si>
  <si>
    <t xml:space="preserve">Pauschale – Aufzeichnung der Tage genügt</t>
  </si>
  <si>
    <t xml:space="preserve">Gezahlte Kirchensteuer lt. Lohnsteuerbescheinigung</t>
  </si>
  <si>
    <t xml:space="preserve">Entspricht Zeile 6 der Bescheinigung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</si>
</sst>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,##0.00&quot; €&quot;"/>
    <numFmt numFmtId="167" formatCode="0"/>
    <numFmt numFmtId="168" formatCode="0%"/>
    <numFmt numFmtId="169" formatCode="#,##0&quot; €&quot;"/>
    <numFmt numFmtId="170" formatCode="#,##0.00&quot; €&quot;;#,##0.00&quot; €&quot;"/>
    <numFmt numFmtId="171" formatCode="0.00&quot; €&quot;"/>
    <numFmt numFmtId="172" formatCode="General"/>
    <numFmt numFmtId="173" formatCode="dd\.mm\.yyyy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9"/>
      <color rgb="FFC7A548"/>
      <name val="Calibri"/>
      <family val="0"/>
      <charset val="1"/>
    </font>
    <font>
      <sz val="10"/>
      <color rgb="FFD6E2DE"/>
      <name val="Calibri"/>
      <family val="0"/>
      <charset val="1"/>
    </font>
    <font>
      <i val="true"/>
      <sz val="8.5"/>
      <color rgb="FF6E7F7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0F3D3E"/>
      <name val="Calibri"/>
      <family val="0"/>
      <charset val="1"/>
    </font>
    <font>
      <sz val="10"/>
      <color rgb="FF20302C"/>
      <name val="Calibri"/>
      <family val="0"/>
      <charset val="1"/>
    </font>
    <font>
      <b val="true"/>
      <sz val="10"/>
      <color rgb="FF20302C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7"/>
      <color rgb="FFA7DDBC"/>
      <name val="Calibri"/>
      <family val="0"/>
      <charset val="1"/>
    </font>
    <font>
      <sz val="9"/>
      <color rgb="FF20302C"/>
      <name val="Calibri"/>
      <family val="0"/>
      <charset val="1"/>
    </font>
    <font>
      <b val="true"/>
      <sz val="17"/>
      <color rgb="FFFFFFFF"/>
      <name val="Calibri"/>
      <family val="0"/>
      <charset val="1"/>
    </font>
    <font>
      <sz val="9.5"/>
      <color rgb="FFD6E2DE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.5"/>
      <color rgb="FF20302C"/>
      <name val="Calibri"/>
      <family val="0"/>
      <charset val="1"/>
    </font>
    <font>
      <b val="true"/>
      <sz val="9.5"/>
      <color rgb="FF20302C"/>
      <name val="Calibri"/>
      <family val="0"/>
      <charset val="1"/>
    </font>
    <font>
      <sz val="9"/>
      <color rgb="FF6E7F79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7A548"/>
        <bgColor rgb="FFF2A38C"/>
      </patternFill>
    </fill>
    <fill>
      <patternFill patternType="solid">
        <fgColor rgb="FF0F3D3E"/>
        <bgColor rgb="FF092C2D"/>
      </patternFill>
    </fill>
    <fill>
      <patternFill patternType="solid">
        <fgColor rgb="FFFBF4DF"/>
        <bgColor rgb="FFFBEFD9"/>
      </patternFill>
    </fill>
    <fill>
      <patternFill patternType="solid">
        <fgColor rgb="FFF2F4F3"/>
        <bgColor rgb="FFEDF2F0"/>
      </patternFill>
    </fill>
    <fill>
      <patternFill patternType="solid">
        <fgColor rgb="FFEDF2F0"/>
        <bgColor rgb="FFF2F4F3"/>
      </patternFill>
    </fill>
    <fill>
      <patternFill patternType="solid">
        <fgColor rgb="FF092C2D"/>
        <bgColor rgb="FF20302C"/>
      </patternFill>
    </fill>
    <fill>
      <patternFill patternType="solid">
        <fgColor rgb="FFF7F9F8"/>
        <bgColor rgb="FFF2F4F3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C9D4D0"/>
      </left>
      <right style="thin">
        <color rgb="FFC9D4D0"/>
      </right>
      <top style="thin">
        <color rgb="FFC9D4D0"/>
      </top>
      <bottom style="thin">
        <color rgb="FFC9D4D0"/>
      </bottom>
      <diagonal/>
    </border>
    <border diagonalUp="false" diagonalDown="false">
      <left/>
      <right/>
      <top/>
      <bottom style="medium">
        <color rgb="FFC7A548"/>
      </bottom>
      <diagonal/>
    </border>
    <border diagonalUp="false" diagonalDown="false">
      <left/>
      <right/>
      <top style="hair">
        <color rgb="FFC9D4D0"/>
      </top>
      <bottom style="hair">
        <color rgb="FFC9D4D0"/>
      </bottom>
      <diagonal/>
    </border>
    <border diagonalUp="false" diagonalDown="false">
      <left style="medium">
        <color rgb="FFC7A548"/>
      </left>
      <right/>
      <top/>
      <bottom/>
      <diagonal/>
    </border>
    <border diagonalUp="false" diagonalDown="false">
      <left style="hair">
        <color rgb="FFC9D4D0"/>
      </left>
      <right style="hair">
        <color rgb="FFC9D4D0"/>
      </right>
      <top style="hair">
        <color rgb="FFC9D4D0"/>
      </top>
      <bottom style="hair">
        <color rgb="FFC9D4D0"/>
      </bottom>
      <diagonal/>
    </border>
    <border diagonalUp="false" diagonalDown="false">
      <left/>
      <right/>
      <top/>
      <bottom style="hair">
        <color rgb="FFC9D4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7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0" fillId="5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8" borderId="6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19" fillId="8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8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19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20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72" fontId="2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1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6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9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F2A38C"/>
        <sz val="17"/>
      </font>
    </dxf>
    <dxf>
      <font>
        <name val="Calibri"/>
        <charset val="1"/>
        <family val="0"/>
        <b val="1"/>
        <color rgb="FF976A12"/>
        <sz val="9"/>
      </font>
      <fill>
        <patternFill>
          <bgColor rgb="FFFBEFD9"/>
        </patternFill>
      </fill>
    </dxf>
    <dxf>
      <fill>
        <patternFill>
          <bgColor rgb="FFFBE3D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76A12"/>
      <rgbColor rgb="FF800080"/>
      <rgbColor rgb="FF008080"/>
      <rgbColor rgb="FFA7DDBC"/>
      <rgbColor rgb="FF6E7F79"/>
      <rgbColor rgb="FF9999FF"/>
      <rgbColor rgb="FF993366"/>
      <rgbColor rgb="FFFBF4DF"/>
      <rgbColor rgb="FFEDF2F0"/>
      <rgbColor rgb="FF660066"/>
      <rgbColor rgb="FFFF8080"/>
      <rgbColor rgb="FF0066CC"/>
      <rgbColor rgb="FFC9D4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3"/>
      <rgbColor rgb="FFD6E2DE"/>
      <rgbColor rgb="FFFBEFD9"/>
      <rgbColor rgb="FFF7F9F8"/>
      <rgbColor rgb="FFF2A38C"/>
      <rgbColor rgb="FFCC99FF"/>
      <rgbColor rgb="FFFBE3DC"/>
      <rgbColor rgb="FF3366FF"/>
      <rgbColor rgb="FF33CCCC"/>
      <rgbColor rgb="FF99CC00"/>
      <rgbColor rgb="FFFFCC00"/>
      <rgbColor rgb="FFFF9900"/>
      <rgbColor rgb="FFFF6600"/>
      <rgbColor rgb="FF666699"/>
      <rgbColor rgb="FFC7A548"/>
      <rgbColor rgb="FF0F3D3E"/>
      <rgbColor rgb="FF339966"/>
      <rgbColor rgb="FF092C2D"/>
      <rgbColor rgb="FF333300"/>
      <rgbColor rgb="FF993300"/>
      <rgbColor rgb="FF993366"/>
      <rgbColor rgb="FF333399"/>
      <rgbColor rgb="FF2030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3D3E"/>
    <pageSetUpPr fitToPage="true"/>
  </sheetPr>
  <dimension ref="A1:I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.2"/>
    <col collapsed="false" customWidth="true" hidden="false" outlineLevel="0" max="2" min="2" style="0" width="35"/>
    <col collapsed="false" customWidth="true" hidden="false" outlineLevel="0" max="3" min="3" style="0" width="15"/>
    <col collapsed="false" customWidth="true" hidden="false" outlineLevel="0" max="4" min="4" style="0" width="23"/>
    <col collapsed="false" customWidth="true" hidden="false" outlineLevel="0" max="5" min="5" style="0" width="2.5"/>
    <col collapsed="false" customWidth="true" hidden="false" outlineLevel="0" max="6" min="6" style="0" width="4.2"/>
    <col collapsed="false" customWidth="true" hidden="false" outlineLevel="0" max="7" min="7" style="0" width="38"/>
    <col collapsed="false" customWidth="true" hidden="false" outlineLevel="0" max="8" min="8" style="0" width="15.51"/>
    <col collapsed="false" customWidth="true" hidden="false" outlineLevel="0" max="9" min="9" style="0" width="23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0" hidden="false" customHeight="true" outlineLevel="0" collapsed="false">
      <c r="A2" s="2"/>
      <c r="B2" s="3" t="s">
        <v>0</v>
      </c>
      <c r="C2" s="2"/>
      <c r="D2" s="2"/>
      <c r="E2" s="2"/>
      <c r="F2" s="2"/>
      <c r="G2" s="2"/>
      <c r="H2" s="2"/>
      <c r="I2" s="4" t="s">
        <v>1</v>
      </c>
    </row>
    <row r="3" customFormat="false" ht="16.5" hidden="false" customHeight="true" outlineLevel="0" collapsed="false">
      <c r="A3" s="2"/>
      <c r="B3" s="5" t="s">
        <v>2</v>
      </c>
      <c r="C3" s="2"/>
      <c r="D3" s="2"/>
      <c r="E3" s="2"/>
      <c r="F3" s="2"/>
      <c r="G3" s="2"/>
      <c r="H3" s="2"/>
      <c r="I3" s="2"/>
    </row>
    <row r="5" customFormat="false" ht="13.5" hidden="false" customHeight="true" outlineLevel="0" collapsed="false">
      <c r="A5" s="6"/>
      <c r="B5" s="7" t="s">
        <v>3</v>
      </c>
      <c r="F5" s="8"/>
      <c r="G5" s="7" t="s">
        <v>4</v>
      </c>
    </row>
    <row r="7" customFormat="false" ht="18" hidden="false" customHeight="true" outlineLevel="0" collapsed="false">
      <c r="A7" s="9" t="s">
        <v>5</v>
      </c>
      <c r="B7" s="10" t="s">
        <v>6</v>
      </c>
      <c r="C7" s="11"/>
      <c r="D7" s="11"/>
      <c r="F7" s="9" t="s">
        <v>7</v>
      </c>
      <c r="G7" s="10" t="s">
        <v>8</v>
      </c>
      <c r="H7" s="11"/>
      <c r="I7" s="11"/>
    </row>
    <row r="8" customFormat="false" ht="22.5" hidden="false" customHeight="true" outlineLevel="0" collapsed="false">
      <c r="B8" s="12" t="s">
        <v>9</v>
      </c>
      <c r="C8" s="13" t="s">
        <v>10</v>
      </c>
      <c r="G8" s="12" t="s">
        <v>11</v>
      </c>
      <c r="H8" s="14" t="n">
        <f aca="false">C19</f>
        <v>54800</v>
      </c>
      <c r="I8" s="15" t="s">
        <v>12</v>
      </c>
    </row>
    <row r="9" customFormat="false" ht="22.5" hidden="false" customHeight="true" outlineLevel="0" collapsed="false">
      <c r="B9" s="12" t="s">
        <v>13</v>
      </c>
      <c r="C9" s="13" t="s">
        <v>14</v>
      </c>
      <c r="G9" s="12" t="s">
        <v>15</v>
      </c>
      <c r="H9" s="14" t="n">
        <f aca="false">-MAX(SUMIF(Belege!$D$20:$D$300,Belege!$C$9,Belege!$F$20:$F$300),$C$29)</f>
        <v>-2202.8</v>
      </c>
      <c r="I9" s="15" t="s">
        <v>16</v>
      </c>
    </row>
    <row r="10" customFormat="false" ht="22.5" hidden="false" customHeight="true" outlineLevel="0" collapsed="false">
      <c r="B10" s="12" t="s">
        <v>17</v>
      </c>
      <c r="C10" s="13" t="s">
        <v>18</v>
      </c>
      <c r="G10" s="16" t="s">
        <v>19</v>
      </c>
      <c r="H10" s="17" t="n">
        <f aca="false">H8+H9</f>
        <v>52597.2</v>
      </c>
      <c r="I10" s="18"/>
    </row>
    <row r="11" customFormat="false" ht="22.5" hidden="false" customHeight="true" outlineLevel="0" collapsed="false">
      <c r="B11" s="12" t="s">
        <v>20</v>
      </c>
      <c r="C11" s="13" t="s">
        <v>21</v>
      </c>
      <c r="G11" s="12" t="s">
        <v>22</v>
      </c>
      <c r="H11" s="14" t="n">
        <f aca="false">SUMIF(Belege!$D$20:$D$300,Belege!$C$14,Belege!$F$20:$F$300)</f>
        <v>990</v>
      </c>
      <c r="I11" s="15" t="s">
        <v>23</v>
      </c>
    </row>
    <row r="12" customFormat="false" ht="22.5" hidden="false" customHeight="true" outlineLevel="0" collapsed="false">
      <c r="B12" s="12" t="s">
        <v>24</v>
      </c>
      <c r="C12" s="13" t="s">
        <v>25</v>
      </c>
      <c r="G12" s="16" t="s">
        <v>26</v>
      </c>
      <c r="H12" s="17" t="n">
        <f aca="false">H10+H11</f>
        <v>53587.2</v>
      </c>
      <c r="I12" s="18"/>
    </row>
    <row r="13" customFormat="false" ht="22.5" hidden="false" customHeight="true" outlineLevel="0" collapsed="false">
      <c r="B13" s="12" t="s">
        <v>27</v>
      </c>
      <c r="C13" s="13" t="s">
        <v>28</v>
      </c>
      <c r="D13" s="15" t="s">
        <v>29</v>
      </c>
      <c r="G13" s="12" t="s">
        <v>30</v>
      </c>
      <c r="H13" s="14" t="n">
        <f aca="false">-C26</f>
        <v>-11206.6</v>
      </c>
      <c r="I13" s="15" t="s">
        <v>31</v>
      </c>
    </row>
    <row r="14" customFormat="false" ht="22.5" hidden="false" customHeight="true" outlineLevel="0" collapsed="false">
      <c r="B14" s="12" t="s">
        <v>32</v>
      </c>
      <c r="C14" s="13" t="s">
        <v>33</v>
      </c>
      <c r="G14" s="12" t="s">
        <v>34</v>
      </c>
      <c r="H14" s="14" t="n">
        <f aca="false">-MAX(SUMIF(Belege!$D$20:$D$300,Belege!$C$10,Belege!$F$20:$F$300),IF(($C$13="Zusammenveranlagung"),2,1)*$C$30)</f>
        <v>-931.44</v>
      </c>
      <c r="I14" s="15" t="s">
        <v>35</v>
      </c>
    </row>
    <row r="15" customFormat="false" ht="22.5" hidden="false" customHeight="true" outlineLevel="0" collapsed="false">
      <c r="B15" s="12" t="s">
        <v>36</v>
      </c>
      <c r="C15" s="19" t="n">
        <v>0</v>
      </c>
      <c r="D15" s="15" t="s">
        <v>37</v>
      </c>
      <c r="G15" s="12" t="s">
        <v>38</v>
      </c>
      <c r="H15" s="14" t="n">
        <f aca="false">-MAX(0,SUMIF(Belege!$D$20:$D$300,Belege!$C$11,Belege!$F$20:$F$300)-$C$33*$H$12)</f>
        <v>-196.04</v>
      </c>
      <c r="I15" s="15" t="s">
        <v>39</v>
      </c>
    </row>
    <row r="16" customFormat="false" ht="22.5" hidden="false" customHeight="true" outlineLevel="0" collapsed="false">
      <c r="B16" s="12" t="s">
        <v>40</v>
      </c>
      <c r="C16" s="20" t="n">
        <v>0.09</v>
      </c>
      <c r="D16" s="15" t="s">
        <v>41</v>
      </c>
      <c r="G16" s="21" t="s">
        <v>42</v>
      </c>
      <c r="H16" s="22" t="n">
        <f aca="false">MAX(0,H12+H13+H14+H15)</f>
        <v>41253.12</v>
      </c>
      <c r="I16" s="2"/>
    </row>
    <row r="17" customFormat="false" ht="22.5" hidden="false" customHeight="true" outlineLevel="0" collapsed="false">
      <c r="G17" s="15" t="s">
        <v>43</v>
      </c>
      <c r="H17" s="23" t="n">
        <f aca="false">IF(($C$13="Zusammenveranlagung"),ROUNDDOWN(H16/2,0),ROUNDDOWN(H16,0))</f>
        <v>41253</v>
      </c>
      <c r="I17" s="15" t="s">
        <v>44</v>
      </c>
    </row>
    <row r="18" customFormat="false" ht="22.5" hidden="false" customHeight="true" outlineLevel="0" collapsed="false">
      <c r="A18" s="9" t="s">
        <v>45</v>
      </c>
      <c r="B18" s="10" t="s">
        <v>46</v>
      </c>
      <c r="C18" s="11"/>
      <c r="D18" s="11"/>
      <c r="G18" s="12" t="s">
        <v>47</v>
      </c>
      <c r="H18" s="14" t="n">
        <f aca="false">IF(($C$13="Zusammenveranlagung"),2,1)*ROUNDDOWN(IF(H17&lt;=12348,0,IF(H17&lt;=17799,(914.51*((H17-12348)/10000)+1400)*((H17-12348)/10000),IF(H17&lt;=69878,(173.1*((H17-17799)/10000)+2397)*((H17-17799)/10000)+1034.87,IF(H17&lt;=277825,0.42*H17-11135.63,0.45*H17-19470.38)))),0)</f>
        <v>7608</v>
      </c>
      <c r="I18" s="15" t="s">
        <v>48</v>
      </c>
    </row>
    <row r="19" customFormat="false" ht="22.5" hidden="false" customHeight="true" outlineLevel="0" collapsed="false">
      <c r="B19" s="12" t="s">
        <v>49</v>
      </c>
      <c r="C19" s="24" t="n">
        <v>54800</v>
      </c>
      <c r="G19" s="12" t="s">
        <v>50</v>
      </c>
      <c r="H19" s="14" t="n">
        <f aca="false">-ROUND(MIN(0.2*SUMIF(Belege!$D$20:$D$300,Belege!$C$12,Belege!$F$20:$F$300),$C$34),2)</f>
        <v>-85.2</v>
      </c>
      <c r="I19" s="15" t="s">
        <v>51</v>
      </c>
    </row>
    <row r="20" customFormat="false" ht="22.5" hidden="false" customHeight="true" outlineLevel="0" collapsed="false">
      <c r="B20" s="12" t="s">
        <v>52</v>
      </c>
      <c r="C20" s="24" t="n">
        <v>8016</v>
      </c>
      <c r="G20" s="12" t="s">
        <v>53</v>
      </c>
      <c r="H20" s="14" t="n">
        <f aca="false">-ROUND(MIN(0.2*SUMIF(Belege!$D$20:$D$300,Belege!$C$13,Belege!$F$20:$F$300),$C$35),2)</f>
        <v>-178</v>
      </c>
    </row>
    <row r="21" customFormat="false" ht="22.5" hidden="false" customHeight="true" outlineLevel="0" collapsed="false">
      <c r="B21" s="12" t="s">
        <v>54</v>
      </c>
      <c r="C21" s="24" t="n">
        <v>0</v>
      </c>
      <c r="G21" s="16" t="s">
        <v>55</v>
      </c>
      <c r="H21" s="17" t="n">
        <f aca="false">MAX(0,H18+H19+H20)</f>
        <v>7344.8</v>
      </c>
      <c r="I21" s="18"/>
    </row>
    <row r="22" customFormat="false" ht="22.5" hidden="false" customHeight="true" outlineLevel="0" collapsed="false">
      <c r="B22" s="12" t="s">
        <v>56</v>
      </c>
      <c r="C22" s="24" t="n">
        <v>721.44</v>
      </c>
      <c r="G22" s="12" t="s">
        <v>57</v>
      </c>
      <c r="H22" s="14" t="n">
        <f aca="false">ROUND(IF(H21&lt;=IF(($C$13="Zusammenveranlagung"),2,1)*$C$36,0,MIN(0.055*H21,0.119*(H21-IF(($C$13="Zusammenveranlagung"),2,1)*$C$36))),2)</f>
        <v>0</v>
      </c>
      <c r="I22" s="15" t="s">
        <v>58</v>
      </c>
    </row>
    <row r="23" customFormat="false" ht="22.5" hidden="false" customHeight="true" outlineLevel="0" collapsed="false">
      <c r="B23" s="12" t="s">
        <v>59</v>
      </c>
      <c r="C23" s="24" t="n">
        <v>5096.4</v>
      </c>
      <c r="G23" s="12" t="s">
        <v>60</v>
      </c>
      <c r="H23" s="14" t="n">
        <f aca="false">ROUND($C$16*H21,2)</f>
        <v>661.03</v>
      </c>
      <c r="I23" s="15" t="s">
        <v>61</v>
      </c>
    </row>
    <row r="24" customFormat="false" ht="22.5" hidden="false" customHeight="true" outlineLevel="0" collapsed="false">
      <c r="B24" s="12" t="s">
        <v>62</v>
      </c>
      <c r="C24" s="24" t="n">
        <v>4795</v>
      </c>
      <c r="G24" s="16" t="s">
        <v>63</v>
      </c>
      <c r="H24" s="17" t="n">
        <f aca="false">H21+H22+H23</f>
        <v>8005.83</v>
      </c>
      <c r="I24" s="18"/>
    </row>
    <row r="25" customFormat="false" ht="22.5" hidden="false" customHeight="true" outlineLevel="0" collapsed="false">
      <c r="B25" s="12" t="s">
        <v>64</v>
      </c>
      <c r="C25" s="24" t="n">
        <v>1315.2</v>
      </c>
      <c r="G25" s="12" t="s">
        <v>65</v>
      </c>
      <c r="H25" s="14" t="n">
        <f aca="false">-(C20+C21+C22)</f>
        <v>-8737.44</v>
      </c>
      <c r="I25" s="15" t="s">
        <v>66</v>
      </c>
    </row>
    <row r="26" customFormat="false" ht="22.5" hidden="false" customHeight="true" outlineLevel="0" collapsed="false">
      <c r="B26" s="16" t="s">
        <v>67</v>
      </c>
      <c r="C26" s="17" t="n">
        <f aca="false">SUM(C23:C25)</f>
        <v>11206.6</v>
      </c>
      <c r="D26" s="25" t="s">
        <v>68</v>
      </c>
    </row>
    <row r="27" customFormat="false" ht="21" hidden="false" customHeight="true" outlineLevel="0" collapsed="false">
      <c r="G27" s="26" t="str">
        <f aca="false">IF(H27&gt;=0,"VORAUSSICHTLICHE ERSTATTUNG","VORAUSSICHTLICHE NACHZAHLUNG")</f>
        <v>VORAUSSICHTLICHE ERSTATTUNG</v>
      </c>
      <c r="H27" s="27" t="n">
        <f aca="false">-(H24+H25)</f>
        <v>731.610000000001</v>
      </c>
      <c r="I27" s="27"/>
    </row>
    <row r="28" customFormat="false" ht="21" hidden="false" customHeight="true" outlineLevel="0" collapsed="false">
      <c r="A28" s="9" t="s">
        <v>69</v>
      </c>
      <c r="B28" s="10" t="s">
        <v>70</v>
      </c>
      <c r="C28" s="11"/>
      <c r="D28" s="11"/>
      <c r="G28" s="26"/>
      <c r="H28" s="26"/>
      <c r="I28" s="27"/>
    </row>
    <row r="29" customFormat="false" ht="22.5" hidden="false" customHeight="true" outlineLevel="0" collapsed="false">
      <c r="B29" s="12" t="s">
        <v>71</v>
      </c>
      <c r="C29" s="28" t="n">
        <v>1230</v>
      </c>
      <c r="D29" s="15" t="s">
        <v>72</v>
      </c>
      <c r="G29" s="29" t="s">
        <v>73</v>
      </c>
      <c r="H29" s="29"/>
      <c r="I29" s="29"/>
    </row>
    <row r="30" customFormat="false" ht="22.5" hidden="false" customHeight="true" outlineLevel="0" collapsed="false">
      <c r="B30" s="12" t="s">
        <v>74</v>
      </c>
      <c r="C30" s="28" t="n">
        <v>36</v>
      </c>
      <c r="D30" s="15" t="s">
        <v>75</v>
      </c>
    </row>
    <row r="31" customFormat="false" ht="22.5" hidden="false" customHeight="true" outlineLevel="0" collapsed="false">
      <c r="B31" s="12" t="s">
        <v>76</v>
      </c>
      <c r="C31" s="30" t="n">
        <v>0.38</v>
      </c>
      <c r="D31" s="15" t="s">
        <v>77</v>
      </c>
    </row>
    <row r="32" customFormat="false" ht="22.5" hidden="false" customHeight="true" outlineLevel="0" collapsed="false">
      <c r="B32" s="12" t="s">
        <v>78</v>
      </c>
      <c r="C32" s="30" t="n">
        <v>6</v>
      </c>
      <c r="D32" s="15" t="s">
        <v>79</v>
      </c>
    </row>
    <row r="33" customFormat="false" ht="22.5" hidden="false" customHeight="true" outlineLevel="0" collapsed="false">
      <c r="B33" s="12" t="s">
        <v>80</v>
      </c>
      <c r="C33" s="20" t="n">
        <v>0.05</v>
      </c>
      <c r="D33" s="15" t="s">
        <v>81</v>
      </c>
    </row>
    <row r="34" customFormat="false" ht="22.5" hidden="false" customHeight="true" outlineLevel="0" collapsed="false">
      <c r="B34" s="12" t="s">
        <v>82</v>
      </c>
      <c r="C34" s="28" t="n">
        <v>4000</v>
      </c>
    </row>
    <row r="35" customFormat="false" ht="22.5" hidden="false" customHeight="true" outlineLevel="0" collapsed="false">
      <c r="B35" s="12" t="s">
        <v>83</v>
      </c>
      <c r="C35" s="28" t="n">
        <v>1200</v>
      </c>
    </row>
    <row r="36" customFormat="false" ht="22.5" hidden="false" customHeight="true" outlineLevel="0" collapsed="false">
      <c r="B36" s="12" t="s">
        <v>84</v>
      </c>
      <c r="C36" s="28" t="n">
        <v>20350</v>
      </c>
      <c r="D36" s="15" t="s">
        <v>85</v>
      </c>
    </row>
    <row r="38" customFormat="false" ht="18" hidden="false" customHeight="true" outlineLevel="0" collapsed="false">
      <c r="A38" s="9" t="s">
        <v>86</v>
      </c>
      <c r="B38" s="10" t="s">
        <v>87</v>
      </c>
      <c r="C38" s="11"/>
      <c r="D38" s="11"/>
    </row>
    <row r="39" customFormat="false" ht="27" hidden="false" customHeight="true" outlineLevel="0" collapsed="false">
      <c r="B39" s="31" t="s">
        <v>88</v>
      </c>
      <c r="C39" s="31"/>
      <c r="D39" s="31"/>
    </row>
    <row r="40" customFormat="false" ht="27" hidden="false" customHeight="true" outlineLevel="0" collapsed="false">
      <c r="B40" s="31" t="s">
        <v>89</v>
      </c>
      <c r="C40" s="31"/>
      <c r="D40" s="31"/>
    </row>
    <row r="41" customFormat="false" ht="27" hidden="false" customHeight="true" outlineLevel="0" collapsed="false">
      <c r="B41" s="31" t="s">
        <v>90</v>
      </c>
      <c r="C41" s="31"/>
      <c r="D41" s="31"/>
    </row>
    <row r="42" customFormat="false" ht="27" hidden="false" customHeight="true" outlineLevel="0" collapsed="false">
      <c r="B42" s="31" t="s">
        <v>91</v>
      </c>
      <c r="C42" s="31"/>
      <c r="D42" s="31"/>
    </row>
    <row r="43" customFormat="false" ht="27" hidden="false" customHeight="true" outlineLevel="0" collapsed="false">
      <c r="B43" s="31" t="s">
        <v>92</v>
      </c>
      <c r="C43" s="31"/>
      <c r="D43" s="31"/>
    </row>
  </sheetData>
  <mergeCells count="8">
    <mergeCell ref="G27:G28"/>
    <mergeCell ref="H27:I28"/>
    <mergeCell ref="G29:I29"/>
    <mergeCell ref="B39:D39"/>
    <mergeCell ref="B40:D40"/>
    <mergeCell ref="B41:D41"/>
    <mergeCell ref="B42:D42"/>
    <mergeCell ref="B43:D43"/>
  </mergeCells>
  <conditionalFormatting sqref="H27">
    <cfRule type="expression" priority="2" aboveAverage="0" equalAverage="0" bottom="0" percent="0" rank="0" text="" dxfId="0">
      <formula>$H$27&lt;0</formula>
    </cfRule>
  </conditionalFormatting>
  <dataValidations count="5">
    <dataValidation allowBlank="true" error="Bitte einen Wert aus der Liste wählen." errorStyle="stop" errorTitle="Ungültige Eingabe" operator="between" showDropDown="false" showErrorMessage="false" showInputMessage="false" sqref="C12" type="list">
      <formula1>"ledig,verheiratet,verpartnert,geschieden,verwitwet"</formula1>
      <formula2>0</formula2>
    </dataValidation>
    <dataValidation allowBlank="true" error="Bitte einen Wert aus der Liste wählen." errorStyle="stop" errorTitle="Ungültige Eingabe" operator="between" showDropDown="false" showErrorMessage="false" showInputMessage="false" sqref="C13" type="list">
      <formula1>"Einzelveranlagung,Zusammenveranlagung"</formula1>
      <formula2>0</formula2>
    </dataValidation>
    <dataValidation allowBlank="true" error="Bitte einen Wert aus der Liste wählen." errorStyle="stop" errorTitle="Ungültige Eingabe" operator="between" showDropDown="false" showErrorMessage="false" showInputMessage="false" sqref="C14" type="list">
      <formula1>"I,II,III,IV,V,VI"</formula1>
      <formula2>0</formula2>
    </dataValidation>
    <dataValidation allowBlank="true" error="Bitte eine ganze Zahl zwischen 0 und 20 eingeben." errorStyle="stop" operator="between" showDropDown="false" showErrorMessage="false" showInputMessage="false" sqref="C15" type="whole">
      <formula1>0</formula1>
      <formula2>20</formula2>
    </dataValidation>
    <dataValidation allowBlank="true" error="Bitte einen Satz zwischen 0 % und 15 % eingeben." errorStyle="stop" operator="between" showDropDown="false" showErrorMessage="false" showInputMessage="false" sqref="C16 C33" type="decimal">
      <formula1>0</formula1>
      <formula2>0.15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7A548"/>
    <pageSetUpPr fitToPage="true"/>
  </sheetPr>
  <dimension ref="A1:H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9" topLeftCell="A2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12"/>
    <col collapsed="false" customWidth="true" hidden="false" outlineLevel="0" max="4" min="4" style="0" width="31"/>
    <col collapsed="false" customWidth="true" hidden="false" outlineLevel="0" max="5" min="5" style="0" width="47"/>
    <col collapsed="false" customWidth="true" hidden="false" outlineLevel="0" max="6" min="6" style="0" width="14"/>
    <col collapsed="false" customWidth="true" hidden="false" outlineLevel="0" max="7" min="7" style="0" width="9"/>
    <col collapsed="false" customWidth="true" hidden="false" outlineLevel="0" max="8" min="8" style="0" width="36"/>
  </cols>
  <sheetData>
    <row r="1" customFormat="false" ht="4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25.5" hidden="false" customHeight="true" outlineLevel="0" collapsed="false">
      <c r="A2" s="2"/>
      <c r="B2" s="32" t="s">
        <v>93</v>
      </c>
      <c r="C2" s="2"/>
      <c r="D2" s="2"/>
      <c r="E2" s="2"/>
      <c r="F2" s="2"/>
      <c r="G2" s="2"/>
      <c r="H2" s="4" t="s">
        <v>94</v>
      </c>
    </row>
    <row r="3" customFormat="false" ht="15.75" hidden="false" customHeight="true" outlineLevel="0" collapsed="false">
      <c r="A3" s="2"/>
      <c r="B3" s="33" t="s">
        <v>95</v>
      </c>
      <c r="C3" s="2"/>
      <c r="D3" s="2"/>
      <c r="E3" s="2"/>
      <c r="F3" s="2"/>
      <c r="G3" s="2"/>
      <c r="H3" s="2"/>
    </row>
    <row r="5" customFormat="false" ht="13.5" hidden="false" customHeight="true" outlineLevel="0" collapsed="false">
      <c r="B5" s="7" t="s">
        <v>96</v>
      </c>
    </row>
    <row r="7" customFormat="false" ht="18" hidden="false" customHeight="true" outlineLevel="0" collapsed="false">
      <c r="A7" s="9" t="s">
        <v>97</v>
      </c>
      <c r="B7" s="34" t="s">
        <v>98</v>
      </c>
      <c r="C7" s="11"/>
      <c r="D7" s="11"/>
      <c r="E7" s="11"/>
      <c r="F7" s="11"/>
    </row>
    <row r="8" customFormat="false" ht="15" hidden="false" customHeight="true" outlineLevel="0" collapsed="false">
      <c r="C8" s="35" t="s">
        <v>99</v>
      </c>
      <c r="D8" s="35"/>
      <c r="E8" s="36" t="s">
        <v>100</v>
      </c>
      <c r="F8" s="36" t="s">
        <v>101</v>
      </c>
    </row>
    <row r="9" customFormat="false" ht="14.25" hidden="false" customHeight="true" outlineLevel="0" collapsed="false">
      <c r="C9" s="37" t="s">
        <v>102</v>
      </c>
      <c r="D9" s="37"/>
      <c r="E9" s="38" t="n">
        <f aca="false">COUNTIF($D$20:$D$300,$C9)</f>
        <v>7</v>
      </c>
      <c r="F9" s="39" t="n">
        <f aca="false">SUMIF($D$20:$D$300,$C9,$F$20:$F$300)</f>
        <v>2202.8</v>
      </c>
    </row>
    <row r="10" customFormat="false" ht="14.25" hidden="false" customHeight="true" outlineLevel="0" collapsed="false">
      <c r="C10" s="40" t="s">
        <v>103</v>
      </c>
      <c r="D10" s="40"/>
      <c r="E10" s="41" t="n">
        <f aca="false">COUNTIF($D$20:$D$300,$C10)</f>
        <v>3</v>
      </c>
      <c r="F10" s="42" t="n">
        <f aca="false">SUMIF($D$20:$D$300,$C10,$F$20:$F$300)</f>
        <v>931.44</v>
      </c>
    </row>
    <row r="11" customFormat="false" ht="14.25" hidden="false" customHeight="true" outlineLevel="0" collapsed="false">
      <c r="C11" s="37" t="s">
        <v>104</v>
      </c>
      <c r="D11" s="37"/>
      <c r="E11" s="38" t="n">
        <f aca="false">COUNTIF($D$20:$D$300,$C11)</f>
        <v>3</v>
      </c>
      <c r="F11" s="39" t="n">
        <f aca="false">SUMIF($D$20:$D$300,$C11,$F$20:$F$300)</f>
        <v>2875.4</v>
      </c>
    </row>
    <row r="12" customFormat="false" ht="14.25" hidden="false" customHeight="true" outlineLevel="0" collapsed="false">
      <c r="C12" s="40" t="s">
        <v>105</v>
      </c>
      <c r="D12" s="40"/>
      <c r="E12" s="41" t="n">
        <f aca="false">COUNTIF($D$20:$D$300,$C12)</f>
        <v>2</v>
      </c>
      <c r="F12" s="42" t="n">
        <f aca="false">SUMIF($D$20:$D$300,$C12,$F$20:$F$300)</f>
        <v>426</v>
      </c>
    </row>
    <row r="13" customFormat="false" ht="14.25" hidden="false" customHeight="true" outlineLevel="0" collapsed="false">
      <c r="C13" s="37" t="s">
        <v>106</v>
      </c>
      <c r="D13" s="37"/>
      <c r="E13" s="38" t="n">
        <f aca="false">COUNTIF($D$20:$D$300,$C13)</f>
        <v>2</v>
      </c>
      <c r="F13" s="39" t="n">
        <f aca="false">SUMIF($D$20:$D$300,$C13,$F$20:$F$300)</f>
        <v>890</v>
      </c>
    </row>
    <row r="14" customFormat="false" ht="14.25" hidden="false" customHeight="true" outlineLevel="0" collapsed="false">
      <c r="C14" s="40" t="s">
        <v>107</v>
      </c>
      <c r="D14" s="40"/>
      <c r="E14" s="41" t="n">
        <f aca="false">COUNTIF($D$20:$D$300,$C14)</f>
        <v>2</v>
      </c>
      <c r="F14" s="42" t="n">
        <f aca="false">SUMIF($D$20:$D$300,$C14,$F$20:$F$300)</f>
        <v>990</v>
      </c>
    </row>
    <row r="15" customFormat="false" ht="14.25" hidden="false" customHeight="true" outlineLevel="0" collapsed="false">
      <c r="C15" s="43" t="s">
        <v>108</v>
      </c>
      <c r="D15" s="43"/>
      <c r="E15" s="44" t="n">
        <f aca="false">COUNTIF($D$20:$D$300,"&lt;&gt;")</f>
        <v>19</v>
      </c>
      <c r="F15" s="18"/>
    </row>
    <row r="16" customFormat="false" ht="14.25" hidden="false" customHeight="true" outlineLevel="0" collapsed="false">
      <c r="C16" s="43" t="s">
        <v>109</v>
      </c>
      <c r="D16" s="43"/>
      <c r="E16" s="44" t="n">
        <f aca="false">COUNTIF($G$20:$G$300,"offen")</f>
        <v>2</v>
      </c>
      <c r="F16" s="18"/>
    </row>
    <row r="19" customFormat="false" ht="18" hidden="false" customHeight="true" outlineLevel="0" collapsed="false">
      <c r="B19" s="45" t="s">
        <v>110</v>
      </c>
      <c r="C19" s="45" t="s">
        <v>111</v>
      </c>
      <c r="D19" s="46" t="s">
        <v>99</v>
      </c>
      <c r="E19" s="46" t="s">
        <v>112</v>
      </c>
      <c r="F19" s="45" t="s">
        <v>113</v>
      </c>
      <c r="G19" s="45" t="s">
        <v>114</v>
      </c>
      <c r="H19" s="46" t="s">
        <v>115</v>
      </c>
    </row>
    <row r="20" customFormat="false" ht="15.75" hidden="false" customHeight="true" outlineLevel="0" collapsed="false">
      <c r="B20" s="47" t="n">
        <f aca="false">IF(AND($C20="",$E20=""),"",ROW()-19)</f>
        <v>1</v>
      </c>
      <c r="C20" s="48" t="n">
        <v>46037</v>
      </c>
      <c r="D20" s="40" t="s">
        <v>102</v>
      </c>
      <c r="E20" s="49" t="s">
        <v>116</v>
      </c>
      <c r="F20" s="42" t="n">
        <v>44.9</v>
      </c>
      <c r="G20" s="50" t="s">
        <v>117</v>
      </c>
      <c r="H20" s="49"/>
    </row>
    <row r="21" customFormat="false" ht="15.75" hidden="false" customHeight="true" outlineLevel="0" collapsed="false">
      <c r="B21" s="51" t="n">
        <f aca="false">IF(AND($C21="",$E21=""),"",ROW()-19)</f>
        <v>2</v>
      </c>
      <c r="C21" s="52" t="n">
        <v>46056</v>
      </c>
      <c r="D21" s="37" t="s">
        <v>102</v>
      </c>
      <c r="E21" s="53" t="s">
        <v>118</v>
      </c>
      <c r="F21" s="39" t="n">
        <v>28.5</v>
      </c>
      <c r="G21" s="54" t="s">
        <v>117</v>
      </c>
      <c r="H21" s="53"/>
    </row>
    <row r="22" customFormat="false" ht="15.75" hidden="false" customHeight="true" outlineLevel="0" collapsed="false">
      <c r="B22" s="47" t="n">
        <f aca="false">IF(AND($C22="",$E22=""),"",ROW()-19)</f>
        <v>3</v>
      </c>
      <c r="C22" s="48" t="n">
        <v>46081</v>
      </c>
      <c r="D22" s="40" t="s">
        <v>102</v>
      </c>
      <c r="E22" s="49" t="s">
        <v>119</v>
      </c>
      <c r="F22" s="42" t="n">
        <v>249</v>
      </c>
      <c r="G22" s="50" t="s">
        <v>117</v>
      </c>
      <c r="H22" s="49" t="s">
        <v>120</v>
      </c>
    </row>
    <row r="23" customFormat="false" ht="15.75" hidden="false" customHeight="true" outlineLevel="0" collapsed="false">
      <c r="B23" s="51" t="n">
        <f aca="false">IF(AND($C23="",$E23=""),"",ROW()-19)</f>
        <v>4</v>
      </c>
      <c r="C23" s="52" t="n">
        <v>46096</v>
      </c>
      <c r="D23" s="37" t="s">
        <v>102</v>
      </c>
      <c r="E23" s="53" t="s">
        <v>121</v>
      </c>
      <c r="F23" s="39" t="n">
        <v>390</v>
      </c>
      <c r="G23" s="54" t="s">
        <v>117</v>
      </c>
      <c r="H23" s="53" t="s">
        <v>122</v>
      </c>
    </row>
    <row r="24" customFormat="false" ht="15.75" hidden="false" customHeight="true" outlineLevel="0" collapsed="false">
      <c r="B24" s="47" t="n">
        <f aca="false">IF(AND($C24="",$E24=""),"",ROW()-19)</f>
        <v>5</v>
      </c>
      <c r="C24" s="48" t="n">
        <v>46101</v>
      </c>
      <c r="D24" s="40" t="s">
        <v>103</v>
      </c>
      <c r="E24" s="49" t="s">
        <v>123</v>
      </c>
      <c r="F24" s="42" t="n">
        <v>150</v>
      </c>
      <c r="G24" s="50" t="s">
        <v>117</v>
      </c>
      <c r="H24" s="49" t="s">
        <v>124</v>
      </c>
    </row>
    <row r="25" customFormat="false" ht="15.75" hidden="false" customHeight="true" outlineLevel="0" collapsed="false">
      <c r="B25" s="51" t="n">
        <f aca="false">IF(AND($C25="",$E25=""),"",ROW()-19)</f>
        <v>6</v>
      </c>
      <c r="C25" s="52" t="n">
        <v>46124</v>
      </c>
      <c r="D25" s="37" t="s">
        <v>104</v>
      </c>
      <c r="E25" s="53" t="s">
        <v>125</v>
      </c>
      <c r="F25" s="39" t="n">
        <v>2450</v>
      </c>
      <c r="G25" s="54" t="s">
        <v>117</v>
      </c>
      <c r="H25" s="53" t="s">
        <v>126</v>
      </c>
    </row>
    <row r="26" customFormat="false" ht="15.75" hidden="false" customHeight="true" outlineLevel="0" collapsed="false">
      <c r="B26" s="47" t="n">
        <f aca="false">IF(AND($C26="",$E26=""),"",ROW()-19)</f>
        <v>7</v>
      </c>
      <c r="C26" s="48" t="n">
        <v>46147</v>
      </c>
      <c r="D26" s="40" t="s">
        <v>103</v>
      </c>
      <c r="E26" s="49" t="s">
        <v>127</v>
      </c>
      <c r="F26" s="42" t="n">
        <v>60</v>
      </c>
      <c r="G26" s="50" t="s">
        <v>128</v>
      </c>
      <c r="H26" s="49" t="s">
        <v>129</v>
      </c>
    </row>
    <row r="27" customFormat="false" ht="15.75" hidden="false" customHeight="true" outlineLevel="0" collapsed="false">
      <c r="B27" s="51" t="n">
        <f aca="false">IF(AND($C27="",$E27=""),"",ROW()-19)</f>
        <v>8</v>
      </c>
      <c r="C27" s="52" t="n">
        <v>46164</v>
      </c>
      <c r="D27" s="37" t="s">
        <v>106</v>
      </c>
      <c r="E27" s="53" t="s">
        <v>130</v>
      </c>
      <c r="F27" s="39" t="n">
        <v>210</v>
      </c>
      <c r="G27" s="54" t="s">
        <v>117</v>
      </c>
      <c r="H27" s="53" t="s">
        <v>131</v>
      </c>
    </row>
    <row r="28" customFormat="false" ht="15.75" hidden="false" customHeight="true" outlineLevel="0" collapsed="false">
      <c r="B28" s="47" t="n">
        <f aca="false">IF(AND($C28="",$E28=""),"",ROW()-19)</f>
        <v>9</v>
      </c>
      <c r="C28" s="48" t="n">
        <v>46188</v>
      </c>
      <c r="D28" s="40" t="s">
        <v>105</v>
      </c>
      <c r="E28" s="49" t="s">
        <v>132</v>
      </c>
      <c r="F28" s="42" t="n">
        <v>240</v>
      </c>
      <c r="G28" s="50" t="s">
        <v>117</v>
      </c>
      <c r="H28" s="49" t="s">
        <v>131</v>
      </c>
    </row>
    <row r="29" customFormat="false" ht="15.75" hidden="false" customHeight="true" outlineLevel="0" collapsed="false">
      <c r="B29" s="51" t="n">
        <f aca="false">IF(AND($C29="",$E29=""),"",ROW()-19)</f>
        <v>10</v>
      </c>
      <c r="C29" s="52" t="n">
        <v>46203</v>
      </c>
      <c r="D29" s="37" t="s">
        <v>102</v>
      </c>
      <c r="E29" s="53" t="s">
        <v>133</v>
      </c>
      <c r="F29" s="39" t="n">
        <v>501.6</v>
      </c>
      <c r="G29" s="54" t="s">
        <v>117</v>
      </c>
      <c r="H29" s="53" t="s">
        <v>134</v>
      </c>
    </row>
    <row r="30" customFormat="false" ht="15.75" hidden="false" customHeight="true" outlineLevel="0" collapsed="false">
      <c r="B30" s="47" t="n">
        <f aca="false">IF(AND($C30="",$E30=""),"",ROW()-19)</f>
        <v>11</v>
      </c>
      <c r="C30" s="48" t="n">
        <v>46268</v>
      </c>
      <c r="D30" s="40" t="s">
        <v>104</v>
      </c>
      <c r="E30" s="49" t="s">
        <v>135</v>
      </c>
      <c r="F30" s="42" t="n">
        <v>340</v>
      </c>
      <c r="G30" s="50" t="s">
        <v>117</v>
      </c>
      <c r="H30" s="49"/>
    </row>
    <row r="31" customFormat="false" ht="15.75" hidden="false" customHeight="true" outlineLevel="0" collapsed="false">
      <c r="B31" s="51" t="n">
        <f aca="false">IF(AND($C31="",$E31=""),"",ROW()-19)</f>
        <v>12</v>
      </c>
      <c r="C31" s="52" t="n">
        <v>46295</v>
      </c>
      <c r="D31" s="37" t="s">
        <v>107</v>
      </c>
      <c r="E31" s="53" t="s">
        <v>136</v>
      </c>
      <c r="F31" s="39" t="n">
        <v>450</v>
      </c>
      <c r="G31" s="54" t="s">
        <v>117</v>
      </c>
      <c r="H31" s="53"/>
    </row>
    <row r="32" customFormat="false" ht="15.75" hidden="false" customHeight="true" outlineLevel="0" collapsed="false">
      <c r="B32" s="47" t="n">
        <f aca="false">IF(AND($C32="",$E32=""),"",ROW()-19)</f>
        <v>13</v>
      </c>
      <c r="C32" s="48" t="n">
        <v>46312</v>
      </c>
      <c r="D32" s="40" t="s">
        <v>104</v>
      </c>
      <c r="E32" s="49" t="s">
        <v>137</v>
      </c>
      <c r="F32" s="42" t="n">
        <v>85.4</v>
      </c>
      <c r="G32" s="50" t="s">
        <v>117</v>
      </c>
      <c r="H32" s="49" t="s">
        <v>138</v>
      </c>
    </row>
    <row r="33" customFormat="false" ht="15.75" hidden="false" customHeight="true" outlineLevel="0" collapsed="false">
      <c r="B33" s="51" t="n">
        <f aca="false">IF(AND($C33="",$E33=""),"",ROW()-19)</f>
        <v>14</v>
      </c>
      <c r="C33" s="52" t="n">
        <v>46337</v>
      </c>
      <c r="D33" s="37" t="s">
        <v>106</v>
      </c>
      <c r="E33" s="53" t="s">
        <v>139</v>
      </c>
      <c r="F33" s="39" t="n">
        <v>680</v>
      </c>
      <c r="G33" s="54" t="s">
        <v>117</v>
      </c>
      <c r="H33" s="53" t="s">
        <v>140</v>
      </c>
    </row>
    <row r="34" customFormat="false" ht="15.75" hidden="false" customHeight="true" outlineLevel="0" collapsed="false">
      <c r="B34" s="47" t="n">
        <f aca="false">IF(AND($C34="",$E34=""),"",ROW()-19)</f>
        <v>15</v>
      </c>
      <c r="C34" s="48" t="n">
        <v>46356</v>
      </c>
      <c r="D34" s="40" t="s">
        <v>105</v>
      </c>
      <c r="E34" s="49" t="s">
        <v>141</v>
      </c>
      <c r="F34" s="42" t="n">
        <v>186</v>
      </c>
      <c r="G34" s="50" t="s">
        <v>128</v>
      </c>
      <c r="H34" s="49" t="s">
        <v>142</v>
      </c>
    </row>
    <row r="35" customFormat="false" ht="15.75" hidden="false" customHeight="true" outlineLevel="0" collapsed="false">
      <c r="B35" s="51" t="n">
        <f aca="false">IF(AND($C35="",$E35=""),"",ROW()-19)</f>
        <v>16</v>
      </c>
      <c r="C35" s="52" t="n">
        <v>46371</v>
      </c>
      <c r="D35" s="37" t="s">
        <v>107</v>
      </c>
      <c r="E35" s="53" t="s">
        <v>143</v>
      </c>
      <c r="F35" s="39" t="n">
        <v>540</v>
      </c>
      <c r="G35" s="54" t="s">
        <v>117</v>
      </c>
      <c r="H35" s="53"/>
    </row>
    <row r="36" customFormat="false" ht="15.75" hidden="false" customHeight="true" outlineLevel="0" collapsed="false">
      <c r="B36" s="47" t="n">
        <f aca="false">IF(AND($C36="",$E36=""),"",ROW()-19)</f>
        <v>17</v>
      </c>
      <c r="C36" s="48" t="n">
        <v>46387</v>
      </c>
      <c r="D36" s="40" t="s">
        <v>102</v>
      </c>
      <c r="E36" s="49" t="s">
        <v>144</v>
      </c>
      <c r="F36" s="42" t="n">
        <v>478.8</v>
      </c>
      <c r="G36" s="50" t="s">
        <v>117</v>
      </c>
      <c r="H36" s="49" t="s">
        <v>134</v>
      </c>
    </row>
    <row r="37" customFormat="false" ht="15.75" hidden="false" customHeight="true" outlineLevel="0" collapsed="false">
      <c r="B37" s="51" t="n">
        <f aca="false">IF(AND($C37="",$E37=""),"",ROW()-19)</f>
        <v>18</v>
      </c>
      <c r="C37" s="52" t="n">
        <v>46387</v>
      </c>
      <c r="D37" s="37" t="s">
        <v>102</v>
      </c>
      <c r="E37" s="53" t="s">
        <v>145</v>
      </c>
      <c r="F37" s="39" t="n">
        <v>510</v>
      </c>
      <c r="G37" s="54" t="s">
        <v>117</v>
      </c>
      <c r="H37" s="53" t="s">
        <v>146</v>
      </c>
    </row>
    <row r="38" customFormat="false" ht="15.75" hidden="false" customHeight="true" outlineLevel="0" collapsed="false">
      <c r="B38" s="47" t="n">
        <f aca="false">IF(AND($C38="",$E38=""),"",ROW()-19)</f>
        <v>19</v>
      </c>
      <c r="C38" s="48" t="n">
        <v>46387</v>
      </c>
      <c r="D38" s="40" t="s">
        <v>103</v>
      </c>
      <c r="E38" s="49" t="s">
        <v>147</v>
      </c>
      <c r="F38" s="42" t="n">
        <v>721.44</v>
      </c>
      <c r="G38" s="50" t="s">
        <v>117</v>
      </c>
      <c r="H38" s="49" t="s">
        <v>148</v>
      </c>
    </row>
    <row r="39" customFormat="false" ht="15.75" hidden="false" customHeight="true" outlineLevel="0" collapsed="false">
      <c r="B39" s="51" t="str">
        <f aca="false">IF(AND($C39="",$E39=""),"",ROW()-19)</f>
        <v/>
      </c>
      <c r="C39" s="52"/>
      <c r="D39" s="37"/>
      <c r="E39" s="53"/>
      <c r="F39" s="39"/>
      <c r="G39" s="54"/>
      <c r="H39" s="53"/>
    </row>
    <row r="40" customFormat="false" ht="15.75" hidden="false" customHeight="true" outlineLevel="0" collapsed="false">
      <c r="B40" s="47" t="str">
        <f aca="false">IF(AND($C40="",$E40=""),"",ROW()-19)</f>
        <v/>
      </c>
      <c r="C40" s="48"/>
      <c r="D40" s="40"/>
      <c r="E40" s="49"/>
      <c r="F40" s="42"/>
      <c r="G40" s="50"/>
      <c r="H40" s="49"/>
    </row>
    <row r="41" customFormat="false" ht="15.75" hidden="false" customHeight="true" outlineLevel="0" collapsed="false">
      <c r="B41" s="51" t="str">
        <f aca="false">IF(AND($C41="",$E41=""),"",ROW()-19)</f>
        <v/>
      </c>
      <c r="C41" s="52"/>
      <c r="D41" s="37"/>
      <c r="E41" s="53"/>
      <c r="F41" s="39"/>
      <c r="G41" s="54"/>
      <c r="H41" s="53"/>
    </row>
    <row r="42" customFormat="false" ht="15.75" hidden="false" customHeight="true" outlineLevel="0" collapsed="false">
      <c r="B42" s="47" t="str">
        <f aca="false">IF(AND($C42="",$E42=""),"",ROW()-19)</f>
        <v/>
      </c>
      <c r="C42" s="48"/>
      <c r="D42" s="40"/>
      <c r="E42" s="49"/>
      <c r="F42" s="42"/>
      <c r="G42" s="50"/>
      <c r="H42" s="49"/>
    </row>
    <row r="43" customFormat="false" ht="15.75" hidden="false" customHeight="true" outlineLevel="0" collapsed="false">
      <c r="B43" s="51" t="str">
        <f aca="false">IF(AND($C43="",$E43=""),"",ROW()-19)</f>
        <v/>
      </c>
      <c r="C43" s="52"/>
      <c r="D43" s="37"/>
      <c r="E43" s="53"/>
      <c r="F43" s="39"/>
      <c r="G43" s="54"/>
      <c r="H43" s="53"/>
    </row>
    <row r="44" customFormat="false" ht="15.75" hidden="false" customHeight="true" outlineLevel="0" collapsed="false">
      <c r="B44" s="47" t="str">
        <f aca="false">IF(AND($C44="",$E44=""),"",ROW()-19)</f>
        <v/>
      </c>
      <c r="C44" s="48"/>
      <c r="D44" s="40"/>
      <c r="E44" s="49"/>
      <c r="F44" s="42"/>
      <c r="G44" s="50"/>
      <c r="H44" s="49"/>
    </row>
    <row r="45" customFormat="false" ht="15.75" hidden="false" customHeight="true" outlineLevel="0" collapsed="false">
      <c r="B45" s="51" t="str">
        <f aca="false">IF(AND($C45="",$E45=""),"",ROW()-19)</f>
        <v/>
      </c>
      <c r="C45" s="52"/>
      <c r="D45" s="37"/>
      <c r="E45" s="53"/>
      <c r="F45" s="39"/>
      <c r="G45" s="54"/>
      <c r="H45" s="53"/>
    </row>
    <row r="46" customFormat="false" ht="15.75" hidden="false" customHeight="true" outlineLevel="0" collapsed="false">
      <c r="B46" s="47" t="str">
        <f aca="false">IF(AND($C46="",$E46=""),"",ROW()-19)</f>
        <v/>
      </c>
      <c r="C46" s="48"/>
      <c r="D46" s="40"/>
      <c r="E46" s="49"/>
      <c r="F46" s="42"/>
      <c r="G46" s="50"/>
      <c r="H46" s="49"/>
    </row>
    <row r="47" customFormat="false" ht="15.75" hidden="false" customHeight="true" outlineLevel="0" collapsed="false">
      <c r="B47" s="51" t="str">
        <f aca="false">IF(AND($C47="",$E47=""),"",ROW()-19)</f>
        <v/>
      </c>
      <c r="C47" s="52"/>
      <c r="D47" s="37"/>
      <c r="E47" s="53"/>
      <c r="F47" s="39"/>
      <c r="G47" s="54"/>
      <c r="H47" s="53"/>
    </row>
    <row r="48" customFormat="false" ht="15.75" hidden="false" customHeight="true" outlineLevel="0" collapsed="false">
      <c r="B48" s="47" t="str">
        <f aca="false">IF(AND($C48="",$E48=""),"",ROW()-19)</f>
        <v/>
      </c>
      <c r="C48" s="48"/>
      <c r="D48" s="40"/>
      <c r="E48" s="49"/>
      <c r="F48" s="42"/>
      <c r="G48" s="50"/>
      <c r="H48" s="49"/>
    </row>
    <row r="49" customFormat="false" ht="15.75" hidden="false" customHeight="true" outlineLevel="0" collapsed="false">
      <c r="B49" s="51" t="str">
        <f aca="false">IF(AND($C49="",$E49=""),"",ROW()-19)</f>
        <v/>
      </c>
      <c r="C49" s="52"/>
      <c r="D49" s="37"/>
      <c r="E49" s="53"/>
      <c r="F49" s="39"/>
      <c r="G49" s="54"/>
      <c r="H49" s="53"/>
    </row>
    <row r="50" customFormat="false" ht="15.75" hidden="false" customHeight="true" outlineLevel="0" collapsed="false">
      <c r="B50" s="47" t="str">
        <f aca="false">IF(AND($C50="",$E50=""),"",ROW()-19)</f>
        <v/>
      </c>
      <c r="C50" s="48"/>
      <c r="D50" s="40"/>
      <c r="E50" s="49"/>
      <c r="F50" s="42"/>
      <c r="G50" s="50"/>
      <c r="H50" s="49"/>
    </row>
    <row r="51" customFormat="false" ht="15.75" hidden="false" customHeight="true" outlineLevel="0" collapsed="false">
      <c r="B51" s="51" t="str">
        <f aca="false">IF(AND($C51="",$E51=""),"",ROW()-19)</f>
        <v/>
      </c>
      <c r="C51" s="52"/>
      <c r="D51" s="37"/>
      <c r="E51" s="53"/>
      <c r="F51" s="39"/>
      <c r="G51" s="54"/>
      <c r="H51" s="53"/>
    </row>
    <row r="52" customFormat="false" ht="15.75" hidden="false" customHeight="true" outlineLevel="0" collapsed="false">
      <c r="B52" s="47" t="str">
        <f aca="false">IF(AND($C52="",$E52=""),"",ROW()-19)</f>
        <v/>
      </c>
      <c r="C52" s="48"/>
      <c r="D52" s="40"/>
      <c r="E52" s="49"/>
      <c r="F52" s="42"/>
      <c r="G52" s="50"/>
      <c r="H52" s="49"/>
    </row>
    <row r="53" customFormat="false" ht="15.75" hidden="false" customHeight="true" outlineLevel="0" collapsed="false">
      <c r="B53" s="51" t="str">
        <f aca="false">IF(AND($C53="",$E53=""),"",ROW()-19)</f>
        <v/>
      </c>
      <c r="C53" s="52"/>
      <c r="D53" s="37"/>
      <c r="E53" s="53"/>
      <c r="F53" s="39"/>
      <c r="G53" s="54"/>
      <c r="H53" s="53"/>
    </row>
    <row r="54" customFormat="false" ht="15.75" hidden="false" customHeight="true" outlineLevel="0" collapsed="false">
      <c r="B54" s="47" t="str">
        <f aca="false">IF(AND($C54="",$E54=""),"",ROW()-19)</f>
        <v/>
      </c>
      <c r="C54" s="48"/>
      <c r="D54" s="40"/>
      <c r="E54" s="49"/>
      <c r="F54" s="42"/>
      <c r="G54" s="50"/>
      <c r="H54" s="49"/>
    </row>
    <row r="55" customFormat="false" ht="15.75" hidden="false" customHeight="true" outlineLevel="0" collapsed="false">
      <c r="B55" s="51" t="str">
        <f aca="false">IF(AND($C55="",$E55=""),"",ROW()-19)</f>
        <v/>
      </c>
      <c r="C55" s="52"/>
      <c r="D55" s="37"/>
      <c r="E55" s="53"/>
      <c r="F55" s="39"/>
      <c r="G55" s="54"/>
      <c r="H55" s="53"/>
    </row>
    <row r="56" customFormat="false" ht="15.75" hidden="false" customHeight="true" outlineLevel="0" collapsed="false">
      <c r="B56" s="47" t="str">
        <f aca="false">IF(AND($C56="",$E56=""),"",ROW()-19)</f>
        <v/>
      </c>
      <c r="C56" s="48"/>
      <c r="D56" s="40"/>
      <c r="E56" s="49"/>
      <c r="F56" s="42"/>
      <c r="G56" s="50"/>
      <c r="H56" s="49"/>
    </row>
    <row r="57" customFormat="false" ht="15.75" hidden="false" customHeight="true" outlineLevel="0" collapsed="false">
      <c r="B57" s="51" t="str">
        <f aca="false">IF(AND($C57="",$E57=""),"",ROW()-19)</f>
        <v/>
      </c>
      <c r="C57" s="52"/>
      <c r="D57" s="37"/>
      <c r="E57" s="53"/>
      <c r="F57" s="39"/>
      <c r="G57" s="54"/>
      <c r="H57" s="53"/>
    </row>
    <row r="58" customFormat="false" ht="15.75" hidden="false" customHeight="true" outlineLevel="0" collapsed="false">
      <c r="B58" s="47" t="str">
        <f aca="false">IF(AND($C58="",$E58=""),"",ROW()-19)</f>
        <v/>
      </c>
      <c r="C58" s="48"/>
      <c r="D58" s="40"/>
      <c r="E58" s="49"/>
      <c r="F58" s="42"/>
      <c r="G58" s="50"/>
      <c r="H58" s="49"/>
    </row>
    <row r="59" customFormat="false" ht="15.75" hidden="false" customHeight="true" outlineLevel="0" collapsed="false">
      <c r="B59" s="51" t="str">
        <f aca="false">IF(AND($C59="",$E59=""),"",ROW()-19)</f>
        <v/>
      </c>
      <c r="C59" s="52"/>
      <c r="D59" s="37"/>
      <c r="E59" s="53"/>
      <c r="F59" s="39"/>
      <c r="G59" s="54"/>
      <c r="H59" s="53"/>
    </row>
    <row r="60" customFormat="false" ht="15.75" hidden="false" customHeight="true" outlineLevel="0" collapsed="false">
      <c r="B60" s="47" t="str">
        <f aca="false">IF(AND($C60="",$E60=""),"",ROW()-19)</f>
        <v/>
      </c>
      <c r="C60" s="48"/>
      <c r="D60" s="40"/>
      <c r="E60" s="49"/>
      <c r="F60" s="42"/>
      <c r="G60" s="50"/>
      <c r="H60" s="49"/>
    </row>
  </sheetData>
  <mergeCells count="9">
    <mergeCell ref="C8:D8"/>
    <mergeCell ref="C9:D9"/>
    <mergeCell ref="C10:D10"/>
    <mergeCell ref="C11:D11"/>
    <mergeCell ref="C12:D12"/>
    <mergeCell ref="C13:D13"/>
    <mergeCell ref="C14:D14"/>
    <mergeCell ref="C15:D15"/>
    <mergeCell ref="C16:D16"/>
  </mergeCells>
  <conditionalFormatting sqref="E16">
    <cfRule type="expression" priority="2" aboveAverage="0" equalAverage="0" bottom="0" percent="0" rank="0" text="" dxfId="1">
      <formula>$E$16&gt;0</formula>
    </cfRule>
  </conditionalFormatting>
  <conditionalFormatting sqref="G20:G300">
    <cfRule type="expression" priority="3" aboveAverage="0" equalAverage="0" bottom="0" percent="0" rank="0" text="" dxfId="1">
      <formula>$G20="offen"</formula>
    </cfRule>
  </conditionalFormatting>
  <conditionalFormatting sqref="D20:D300">
    <cfRule type="expression" priority="4" aboveAverage="0" equalAverage="0" bottom="0" percent="0" rank="0" text="" dxfId="2">
      <formula>AND($D20="",$F20&lt;&gt;"")</formula>
    </cfRule>
  </conditionalFormatting>
  <dataValidations count="2">
    <dataValidation allowBlank="true" error="Bitte eine Kategorie aus der Liste wählen." errorStyle="stop" errorTitle="Ungültige Kategorie" operator="between" showDropDown="false" showErrorMessage="false" showInputMessage="false" sqref="D20:D300" type="list">
      <formula1>"Werbungskosten,Sonderausgaben,Außergewöhnliche Belastungen,Haushaltsnahe Dienstleistungen,Handwerkerleistungen,Weitere Einkünfte"</formula1>
      <formula2>0</formula2>
    </dataValidation>
    <dataValidation allowBlank="true" errorStyle="stop" operator="between" showDropDown="false" showErrorMessage="false" showInputMessage="false" sqref="G20:G300" type="list">
      <formula1>"✓,offen"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2026-07-21T08:28:49Z</dcterms:created>
  <dc:creator>openpyxl</dc:creator>
  <dc:description/>
  <dc:language>en-US</dc:language>
  <cp:lastModifiedBy/>
  <dcterms:modified xsi:type="dcterms:W3CDTF">2026-07-21T08:28:49Z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