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Übersicht" sheetId="1" state="visible" r:id="rId3"/>
    <sheet name="Erfassung" sheetId="2" state="visible" r:id="rId4"/>
  </sheets>
  <definedNames>
    <definedName function="false" hidden="false" localSheetId="1" name="_xlnm.Print_Area" vbProcedure="false">Erfassung!$A$1:$J$43</definedName>
    <definedName function="false" hidden="false" localSheetId="1" name="_xlnm.Print_Titles" vbProcedure="false">Erfassung!$1:$4</definedName>
    <definedName function="false" hidden="false" localSheetId="0" name="_xlnm.Print_Area" vbProcedure="false">Übersicht!$A$1:$I$39</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Unknown Author</author>
  </authors>
  <commentList>
    <comment ref="H14" authorId="0">
      <text>
        <r>
          <rPr>
            <sz val="10"/>
            <rFont val="Arial"/>
            <family val="2"/>
          </rPr>
          <t xml:space="preserve">Eingabefeld · Wert aus der Lohnsteuerbescheinigung übernehmen.</t>
        </r>
      </text>
    </comment>
  </commentList>
</comments>
</file>

<file path=xl/sharedStrings.xml><?xml version="1.0" encoding="utf-8"?>
<sst xmlns="http://schemas.openxmlformats.org/spreadsheetml/2006/main" count="271" uniqueCount="213">
  <si>
    <t xml:space="preserve">STEUERERKLÄRUNG 2026</t>
  </si>
  <si>
    <t xml:space="preserve">Persönliche Übersicht · Zusammenfassung · Voraussichtliche Steuerberechnung</t>
  </si>
  <si>
    <t xml:space="preserve">PERSÖNLICHE ANGABEN</t>
  </si>
  <si>
    <t xml:space="preserve">STEUERBERECHNUNG (SCHÄTZUNG)</t>
  </si>
  <si>
    <t xml:space="preserve">Name</t>
  </si>
  <si>
    <t xml:space="preserve">Julian Bergmann</t>
  </si>
  <si>
    <t xml:space="preserve">Bruttolohn (Anlage N)</t>
  </si>
  <si>
    <t xml:space="preserve">Anschrift</t>
  </si>
  <si>
    <t xml:space="preserve">Lindenstraße 47, 30161 Hannover</t>
  </si>
  <si>
    <t xml:space="preserve">./. Werbungskosten</t>
  </si>
  <si>
    <t xml:space="preserve">Steuer-ID</t>
  </si>
  <si>
    <t xml:space="preserve">12 345 678 901</t>
  </si>
  <si>
    <t xml:space="preserve">./. Sonderausgaben</t>
  </si>
  <si>
    <t xml:space="preserve">Steuernummer</t>
  </si>
  <si>
    <t xml:space="preserve">24/123/45678</t>
  </si>
  <si>
    <t xml:space="preserve">./. Außergewöhnliche Belastungen</t>
  </si>
  <si>
    <t xml:space="preserve">Finanzamt</t>
  </si>
  <si>
    <t xml:space="preserve">Finanzamt Hannover-Nord</t>
  </si>
  <si>
    <t xml:space="preserve">./. Spenden</t>
  </si>
  <si>
    <t xml:space="preserve">Familienstand</t>
  </si>
  <si>
    <t xml:space="preserve">Ledig</t>
  </si>
  <si>
    <t xml:space="preserve">Zu versteuerndes Einkommen (Summe)</t>
  </si>
  <si>
    <t xml:space="preserve">Konfession</t>
  </si>
  <si>
    <t xml:space="preserve">Evangelisch</t>
  </si>
  <si>
    <t xml:space="preserve">Einkommensteuer (Tarif 2026)</t>
  </si>
  <si>
    <t xml:space="preserve">Beruf</t>
  </si>
  <si>
    <t xml:space="preserve">Softwareentwickler</t>
  </si>
  <si>
    <t xml:space="preserve">./. Ermäßigung § 35a EStG (20 %)</t>
  </si>
  <si>
    <t xml:space="preserve">IBAN Erstattung</t>
  </si>
  <si>
    <t xml:space="preserve">DE47 2501 0030 0123 4567 89</t>
  </si>
  <si>
    <t xml:space="preserve">./. Einbehaltene Lohnsteuer</t>
  </si>
  <si>
    <t xml:space="preserve">Voraussichtliche Erstattung / Nachzahlung</t>
  </si>
  <si>
    <t xml:space="preserve">ZUSAMMENFASSUNG NACH KATEGORIEN</t>
  </si>
  <si>
    <t xml:space="preserve">Kategorie</t>
  </si>
  <si>
    <t xml:space="preserve">Anzahl Belege</t>
  </si>
  <si>
    <t xml:space="preserve">Gesamtbetrag</t>
  </si>
  <si>
    <t xml:space="preserve">Ø pro Beleg</t>
  </si>
  <si>
    <t xml:space="preserve">Einkünfte nichtselbstständig</t>
  </si>
  <si>
    <t xml:space="preserve">Einkünfte Kapitalvermögen</t>
  </si>
  <si>
    <t xml:space="preserve">Einkünfte Vermietung</t>
  </si>
  <si>
    <t xml:space="preserve">Werbungskosten</t>
  </si>
  <si>
    <t xml:space="preserve">Sonderausgaben</t>
  </si>
  <si>
    <t xml:space="preserve">Außergewöhnliche Belastungen</t>
  </si>
  <si>
    <t xml:space="preserve">Haushaltsnahe Dienstleistungen</t>
  </si>
  <si>
    <t xml:space="preserve">Handwerkerleistungen</t>
  </si>
  <si>
    <t xml:space="preserve">Spenden</t>
  </si>
  <si>
    <t xml:space="preserve">SUMMEN</t>
  </si>
  <si>
    <t xml:space="preserve">WICHTIGE FRISTEN</t>
  </si>
  <si>
    <t xml:space="preserve">LEGENDE</t>
  </si>
  <si>
    <t xml:space="preserve">Selbstabgabe</t>
  </si>
  <si>
    <t xml:space="preserve">31.07.2027</t>
  </si>
  <si>
    <t xml:space="preserve">Eingabefeld</t>
  </si>
  <si>
    <t xml:space="preserve">Werte manuell erfassen</t>
  </si>
  <si>
    <t xml:space="preserve">Steuerberater / Lohnsteuerhilfeverein</t>
  </si>
  <si>
    <t xml:space="preserve">28.02.2028</t>
  </si>
  <si>
    <t xml:space="preserve">Berechnetes Feld</t>
  </si>
  <si>
    <t xml:space="preserve">automatisch aktualisiert</t>
  </si>
  <si>
    <t xml:space="preserve">Antrag Fristverlängerung</t>
  </si>
  <si>
    <t xml:space="preserve">vor Ablauf der Abgabefrist</t>
  </si>
  <si>
    <t xml:space="preserve">Positiver Betrag</t>
  </si>
  <si>
    <t xml:space="preserve">Erstattung erwartet</t>
  </si>
  <si>
    <t xml:space="preserve">Aufbewahrungspflicht Belege</t>
  </si>
  <si>
    <t xml:space="preserve">min. 4 Jahre nach Bescheid</t>
  </si>
  <si>
    <t xml:space="preserve">Negativer Betrag</t>
  </si>
  <si>
    <t xml:space="preserve">Nachzahlung erwartet</t>
  </si>
  <si>
    <t xml:space="preserve">Hinweis: Diese Vorlage dient ausschließlich der eigenen Vorbereitung und Übersicht. Die Berechnung der voraussichtlichen Einkommensteuer basiert auf einem vereinfachten Tarif und ersetzt weder eine Steuerberatung noch die verbindliche Berechnung durch das Finanzamt. Freibeträge, Pauschalen und individuelle Sachverhalte können abweichen.</t>
  </si>
  <si>
    <t xml:space="preserve">BELEGERFASSUNG · STEUERJAHR 2026</t>
  </si>
  <si>
    <t xml:space="preserve">Detaillierte Erfassung aller Einnahmen, Werbungskosten, Sonderausgaben und weiterer steuerlich relevanter Posten</t>
  </si>
  <si>
    <t xml:space="preserve">Nr.</t>
  </si>
  <si>
    <t xml:space="preserve">Datum</t>
  </si>
  <si>
    <t xml:space="preserve">Hauptkategorie</t>
  </si>
  <si>
    <t xml:space="preserve">Unterkategorie</t>
  </si>
  <si>
    <t xml:space="preserve">Beschreibung</t>
  </si>
  <si>
    <t xml:space="preserve">Belegnr.</t>
  </si>
  <si>
    <t xml:space="preserve">Zahlungsempfänger</t>
  </si>
  <si>
    <t xml:space="preserve">Betrag (€)</t>
  </si>
  <si>
    <t xml:space="preserve">Absetzbar</t>
  </si>
  <si>
    <t xml:space="preserve">Anmerkungen</t>
  </si>
  <si>
    <t xml:space="preserve">31.12.2026</t>
  </si>
  <si>
    <t xml:space="preserve">Bruttolohn</t>
  </si>
  <si>
    <t xml:space="preserve">Jahresbruttolohn laut Lohnsteuerbescheinigung</t>
  </si>
  <si>
    <t xml:space="preserve">LSB-2026</t>
  </si>
  <si>
    <t xml:space="preserve">Meridian Systems GmbH</t>
  </si>
  <si>
    <t xml:space="preserve">Nein</t>
  </si>
  <si>
    <t xml:space="preserve">Anlage N, Zeile 6</t>
  </si>
  <si>
    <t xml:space="preserve">Zinserträge</t>
  </si>
  <si>
    <t xml:space="preserve">Zinsen Tagesgeldkonto abzgl. Sparerpauschbetrag</t>
  </si>
  <si>
    <t xml:space="preserve">KAP-01</t>
  </si>
  <si>
    <t xml:space="preserve">Nordbank AG</t>
  </si>
  <si>
    <t xml:space="preserve">Freistellungsauftrag beachten</t>
  </si>
  <si>
    <t xml:space="preserve">Dividenden</t>
  </si>
  <si>
    <t xml:space="preserve">Dividenden ETF-Depot</t>
  </si>
  <si>
    <t xml:space="preserve">KAP-02</t>
  </si>
  <si>
    <t xml:space="preserve">Anlage KAP</t>
  </si>
  <si>
    <t xml:space="preserve">15.01.2026</t>
  </si>
  <si>
    <t xml:space="preserve">Pendlerpauschale</t>
  </si>
  <si>
    <t xml:space="preserve">Fahrten Wohnung–Arbeitsstätte, 22 km einfache Strecke</t>
  </si>
  <si>
    <t xml:space="preserve">PP-2026</t>
  </si>
  <si>
    <t xml:space="preserve">-</t>
  </si>
  <si>
    <t xml:space="preserve">Ja</t>
  </si>
  <si>
    <t xml:space="preserve">220 Tage × 22 km × 0,30/0,38 €</t>
  </si>
  <si>
    <t xml:space="preserve">08.02.2026</t>
  </si>
  <si>
    <t xml:space="preserve">Fachliteratur</t>
  </si>
  <si>
    <t xml:space="preserve">Fachbuch „Moderne Softwarearchitektur, 4. Aufl.“</t>
  </si>
  <si>
    <t xml:space="preserve">R-0042</t>
  </si>
  <si>
    <t xml:space="preserve">Buchhandlung Wagner</t>
  </si>
  <si>
    <t xml:space="preserve">Beleg im Ordner 2026</t>
  </si>
  <si>
    <t xml:space="preserve">12.03.2026</t>
  </si>
  <si>
    <t xml:space="preserve">Fortbildung</t>
  </si>
  <si>
    <t xml:space="preserve">Online-Zertifikatskurs Cloud-Infrastruktur</t>
  </si>
  <si>
    <t xml:space="preserve">R-0087</t>
  </si>
  <si>
    <t xml:space="preserve">Akademie Digital Lernen</t>
  </si>
  <si>
    <t xml:space="preserve">Bescheinigung liegt bei</t>
  </si>
  <si>
    <t xml:space="preserve">05.04.2026</t>
  </si>
  <si>
    <t xml:space="preserve">Arbeitsmittel</t>
  </si>
  <si>
    <t xml:space="preserve">Ergonomischer Bürostuhl (berufliche Nutzung)</t>
  </si>
  <si>
    <t xml:space="preserve">R-0119</t>
  </si>
  <si>
    <t xml:space="preserve">Möbel Vogelsang</t>
  </si>
  <si>
    <t xml:space="preserve">AfA nicht nötig (&lt; 800 € netto)</t>
  </si>
  <si>
    <t xml:space="preserve">20.05.2026</t>
  </si>
  <si>
    <t xml:space="preserve">Homeoffice-Pauschale</t>
  </si>
  <si>
    <t xml:space="preserve">Homeoffice-Tage 2026</t>
  </si>
  <si>
    <t xml:space="preserve">HO-2026</t>
  </si>
  <si>
    <t xml:space="preserve">210 Tage × 6 € = Höchstbetrag 1.260 €</t>
  </si>
  <si>
    <t xml:space="preserve">18.06.2026</t>
  </si>
  <si>
    <t xml:space="preserve">Berufsverband</t>
  </si>
  <si>
    <t xml:space="preserve">Mitgliedsbeitrag Berufsverband IT-Fachkräfte</t>
  </si>
  <si>
    <t xml:space="preserve">MB-26</t>
  </si>
  <si>
    <t xml:space="preserve">Berufsverband IT e. V.</t>
  </si>
  <si>
    <t xml:space="preserve">Jährlicher Beitrag</t>
  </si>
  <si>
    <t xml:space="preserve">02.09.2026</t>
  </si>
  <si>
    <t xml:space="preserve">Bewerbungskosten</t>
  </si>
  <si>
    <t xml:space="preserve">Bewerbungsmappen, Porto, Fahrtkosten zu Vorstellungen</t>
  </si>
  <si>
    <t xml:space="preserve">BW-03</t>
  </si>
  <si>
    <t xml:space="preserve">Diverse</t>
  </si>
  <si>
    <t xml:space="preserve">Nachweise gesammelt</t>
  </si>
  <si>
    <t xml:space="preserve">11.10.2026</t>
  </si>
  <si>
    <t xml:space="preserve">Reisekosten</t>
  </si>
  <si>
    <t xml:space="preserve">Dienstreise Fachkongress München, Verpflegungspauschale</t>
  </si>
  <si>
    <t xml:space="preserve">DR-11</t>
  </si>
  <si>
    <t xml:space="preserve">3 Tage × 28 € + An-/Abreise</t>
  </si>
  <si>
    <t xml:space="preserve">Krankenversicherung</t>
  </si>
  <si>
    <t xml:space="preserve">Jahresbeiträge gesetzliche Krankenversicherung</t>
  </si>
  <si>
    <t xml:space="preserve">GKV-26</t>
  </si>
  <si>
    <t xml:space="preserve">Kaufmännische Krankenkasse</t>
  </si>
  <si>
    <t xml:space="preserve">Anlage Vorsorgeaufwand</t>
  </si>
  <si>
    <t xml:space="preserve">Rentenversicherung</t>
  </si>
  <si>
    <t xml:space="preserve">Basis-Rentenversicherung (Rürup)</t>
  </si>
  <si>
    <t xml:space="preserve">BR-26</t>
  </si>
  <si>
    <t xml:space="preserve">Vega Versicherung AG</t>
  </si>
  <si>
    <t xml:space="preserve">100 % absetzbar seit 2023</t>
  </si>
  <si>
    <t xml:space="preserve">Kirchensteuer</t>
  </si>
  <si>
    <t xml:space="preserve">Gezahlte Kirchensteuer laut Lohnsteuerbescheinigung</t>
  </si>
  <si>
    <t xml:space="preserve">KiSt-26</t>
  </si>
  <si>
    <t xml:space="preserve">Aus Lohnsteuerbescheinigung</t>
  </si>
  <si>
    <t xml:space="preserve">07.11.2026</t>
  </si>
  <si>
    <t xml:space="preserve">Riester-Rente</t>
  </si>
  <si>
    <t xml:space="preserve">Riester-Beiträge inkl. Zulage</t>
  </si>
  <si>
    <t xml:space="preserve">RR-26</t>
  </si>
  <si>
    <t xml:space="preserve">Anlage AV</t>
  </si>
  <si>
    <t xml:space="preserve">22.03.2026</t>
  </si>
  <si>
    <t xml:space="preserve">Gemeinnützige Zwecke</t>
  </si>
  <si>
    <t xml:space="preserve">Spende an gemeinnützigen Umweltverein</t>
  </si>
  <si>
    <t xml:space="preserve">SP-01</t>
  </si>
  <si>
    <t xml:space="preserve">Naturhilfe Deutschland e. V.</t>
  </si>
  <si>
    <t xml:space="preserve">Zuwendungsbescheinigung</t>
  </si>
  <si>
    <t xml:space="preserve">18.12.2026</t>
  </si>
  <si>
    <t xml:space="preserve">Weihnachtsspende Tierheim</t>
  </si>
  <si>
    <t xml:space="preserve">SP-02</t>
  </si>
  <si>
    <t xml:space="preserve">Tierschutzverein Region Nord</t>
  </si>
  <si>
    <t xml:space="preserve">Beleg vorhanden</t>
  </si>
  <si>
    <t xml:space="preserve">14.04.2026</t>
  </si>
  <si>
    <t xml:space="preserve">Krankheitskosten</t>
  </si>
  <si>
    <t xml:space="preserve">Zahnersatz Eigenanteil</t>
  </si>
  <si>
    <t xml:space="preserve">AR-021</t>
  </si>
  <si>
    <t xml:space="preserve">Zahnarztpraxis Dr. Fenske</t>
  </si>
  <si>
    <t xml:space="preserve">Nach Erstattung durch GKV</t>
  </si>
  <si>
    <t xml:space="preserve">06.08.2026</t>
  </si>
  <si>
    <t xml:space="preserve">Sehhilfe</t>
  </si>
  <si>
    <t xml:space="preserve">Neue Brille inkl. Gleitsichtgläser</t>
  </si>
  <si>
    <t xml:space="preserve">AR-054</t>
  </si>
  <si>
    <t xml:space="preserve">Optik Marquardt</t>
  </si>
  <si>
    <t xml:space="preserve">Ärztl. Verordnung liegt vor</t>
  </si>
  <si>
    <t xml:space="preserve">Reinigungskraft</t>
  </si>
  <si>
    <t xml:space="preserve">Haushaltshilfe (Rechnungsbetrag inkl. Fahrtkosten)</t>
  </si>
  <si>
    <t xml:space="preserve">RG-2026-04</t>
  </si>
  <si>
    <t xml:space="preserve">Sauberheim Service GbR</t>
  </si>
  <si>
    <t xml:space="preserve">20 % anrechenbar, max. 4.000 €</t>
  </si>
  <si>
    <t xml:space="preserve">17.09.2026</t>
  </si>
  <si>
    <t xml:space="preserve">Gartenpflege</t>
  </si>
  <si>
    <t xml:space="preserve">Rasen- und Heckenpflege</t>
  </si>
  <si>
    <t xml:space="preserve">RG-2026-08</t>
  </si>
  <si>
    <t xml:space="preserve">Grünraum Gartenbau</t>
  </si>
  <si>
    <t xml:space="preserve">Nur Arbeitsleistung anrechenbar</t>
  </si>
  <si>
    <t xml:space="preserve">24.02.2026</t>
  </si>
  <si>
    <t xml:space="preserve">Heizungswartung</t>
  </si>
  <si>
    <t xml:space="preserve">Wartung Gasthermenanlage (nur Arbeitslohn)</t>
  </si>
  <si>
    <t xml:space="preserve">HW-014</t>
  </si>
  <si>
    <t xml:space="preserve">Wärmetechnik Ostmann</t>
  </si>
  <si>
    <t xml:space="preserve">20 % anrechenbar, max. 1.200 €</t>
  </si>
  <si>
    <t xml:space="preserve">19.06.2026</t>
  </si>
  <si>
    <t xml:space="preserve">Elektroinstallation</t>
  </si>
  <si>
    <t xml:space="preserve">Erneuerung Küchenbeleuchtung (Lohnanteil)</t>
  </si>
  <si>
    <t xml:space="preserve">HW-037</t>
  </si>
  <si>
    <t xml:space="preserve">Elektro Kranich e. K.</t>
  </si>
  <si>
    <t xml:space="preserve">Nur Arbeitslohn absetzbar</t>
  </si>
  <si>
    <t xml:space="preserve">05.11.2026</t>
  </si>
  <si>
    <t xml:space="preserve">Malerarbeiten</t>
  </si>
  <si>
    <t xml:space="preserve">Renovierung Wohnzimmer (Lohnanteil)</t>
  </si>
  <si>
    <t xml:space="preserve">HW-058</t>
  </si>
  <si>
    <t xml:space="preserve">Farbwerk Renoviert</t>
  </si>
  <si>
    <t xml:space="preserve">Ohne Materialkosten</t>
  </si>
  <si>
    <t xml:space="preserve">Hinweis: Neue Einträge einfach in der nächsten leeren Zeile ergänzen · Kategorie über das Drop-down auswählen · Beträge in Euro (Punkt als Tausendertrenner, Komma als Dezimalzeichen) · Die Übersicht wird automatisch aktualisiert.</t>
  </si>
</sst>
</file>

<file path=xl/styles.xml><?xml version="1.0" encoding="utf-8"?>
<styleSheet xmlns="http://schemas.openxmlformats.org/spreadsheetml/2006/main">
  <numFmts count="4">
    <numFmt numFmtId="164" formatCode="General"/>
    <numFmt numFmtId="165" formatCode="#,##0.00&quot; €&quot;;[RED]\-#,##0.00&quot; €&quot;;\—"/>
    <numFmt numFmtId="166" formatCode="#,##0.00&quot; €&quot;"/>
    <numFmt numFmtId="167" formatCode="0"/>
  </numFmts>
  <fonts count="21">
    <font>
      <sz val="11"/>
      <color theme="1"/>
      <name val="Calibri"/>
      <family val="2"/>
      <charset val="1"/>
    </font>
    <font>
      <sz val="10"/>
      <name val="Arial"/>
      <family val="0"/>
    </font>
    <font>
      <sz val="10"/>
      <name val="Arial"/>
      <family val="0"/>
    </font>
    <font>
      <sz val="10"/>
      <name val="Arial"/>
      <family val="0"/>
    </font>
    <font>
      <b val="true"/>
      <sz val="26"/>
      <color rgb="FFFFFFFF"/>
      <name val="Calibri"/>
      <family val="0"/>
      <charset val="1"/>
    </font>
    <font>
      <i val="true"/>
      <sz val="11"/>
      <color rgb="FFFFFFFF"/>
      <name val="Calibri"/>
      <family val="0"/>
      <charset val="1"/>
    </font>
    <font>
      <b val="true"/>
      <sz val="13"/>
      <color rgb="FFB45309"/>
      <name val="Calibri"/>
      <family val="0"/>
      <charset val="1"/>
    </font>
    <font>
      <b val="true"/>
      <sz val="11"/>
      <color rgb="FF1F2937"/>
      <name val="Calibri"/>
      <family val="0"/>
      <charset val="1"/>
    </font>
    <font>
      <sz val="11"/>
      <color rgb="FF1F2937"/>
      <name val="Calibri"/>
      <family val="0"/>
      <charset val="1"/>
    </font>
    <font>
      <b val="true"/>
      <sz val="11"/>
      <color rgb="FFFFFFFF"/>
      <name val="Calibri"/>
      <family val="0"/>
      <charset val="1"/>
    </font>
    <font>
      <b val="true"/>
      <sz val="12"/>
      <color rgb="FFFFFFFF"/>
      <name val="Calibri"/>
      <family val="0"/>
      <charset val="1"/>
    </font>
    <font>
      <b val="true"/>
      <sz val="11"/>
      <color rgb="FFB45309"/>
      <name val="Calibri"/>
      <family val="0"/>
      <charset val="1"/>
    </font>
    <font>
      <b val="true"/>
      <sz val="14"/>
      <color rgb="FFFFFFFF"/>
      <name val="Calibri"/>
      <family val="0"/>
      <charset val="1"/>
    </font>
    <font>
      <b val="true"/>
      <sz val="11"/>
      <color rgb="FF047857"/>
      <name val="Calibri"/>
      <family val="0"/>
      <charset val="1"/>
    </font>
    <font>
      <i val="true"/>
      <sz val="11"/>
      <color rgb="FF6B7280"/>
      <name val="Calibri"/>
      <family val="0"/>
      <charset val="1"/>
    </font>
    <font>
      <b val="true"/>
      <sz val="11"/>
      <color rgb="FFB91C1C"/>
      <name val="Calibri"/>
      <family val="0"/>
      <charset val="1"/>
    </font>
    <font>
      <i val="true"/>
      <sz val="9.5"/>
      <color rgb="FF6B7280"/>
      <name val="Calibri"/>
      <family val="0"/>
      <charset val="1"/>
    </font>
    <font>
      <sz val="10"/>
      <name val="Arial"/>
      <family val="2"/>
    </font>
    <font>
      <b val="true"/>
      <sz val="18"/>
      <color rgb="FFFFFFFF"/>
      <name val="Calibri"/>
      <family val="0"/>
      <charset val="1"/>
    </font>
    <font>
      <i val="true"/>
      <sz val="10"/>
      <color rgb="FFFFFFFF"/>
      <name val="Calibri"/>
      <family val="0"/>
      <charset val="1"/>
    </font>
    <font>
      <sz val="10.5"/>
      <color rgb="FF1F2937"/>
      <name val="Calibri"/>
      <family val="0"/>
      <charset val="1"/>
    </font>
  </fonts>
  <fills count="8">
    <fill>
      <patternFill patternType="none"/>
    </fill>
    <fill>
      <patternFill patternType="gray125"/>
    </fill>
    <fill>
      <patternFill patternType="solid">
        <fgColor rgb="FFB45309"/>
        <bgColor rgb="FF993366"/>
      </patternFill>
    </fill>
    <fill>
      <patternFill patternType="solid">
        <fgColor rgb="FF1F2937"/>
        <bgColor rgb="FF333300"/>
      </patternFill>
    </fill>
    <fill>
      <patternFill patternType="solid">
        <fgColor rgb="FF374151"/>
        <bgColor rgb="FF1F2937"/>
      </patternFill>
    </fill>
    <fill>
      <patternFill patternType="solid">
        <fgColor rgb="FFF0EBE0"/>
        <bgColor rgb="FFFEE2E2"/>
      </patternFill>
    </fill>
    <fill>
      <patternFill patternType="solid">
        <fgColor rgb="FFFFFDF5"/>
        <bgColor rgb="FFFAFAF7"/>
      </patternFill>
    </fill>
    <fill>
      <patternFill patternType="solid">
        <fgColor rgb="FFFAFAF7"/>
        <bgColor rgb="FFFFFDF5"/>
      </patternFill>
    </fill>
  </fills>
  <borders count="9">
    <border diagonalUp="false" diagonalDown="false">
      <left/>
      <right/>
      <top/>
      <bottom/>
      <diagonal/>
    </border>
    <border diagonalUp="false" diagonalDown="false">
      <left/>
      <right/>
      <top/>
      <bottom style="medium">
        <color rgb="FFB45309"/>
      </bottom>
      <diagonal/>
    </border>
    <border diagonalUp="false" diagonalDown="false">
      <left style="thin">
        <color rgb="FFD6D0C4"/>
      </left>
      <right style="thin">
        <color rgb="FFD6D0C4"/>
      </right>
      <top style="thin">
        <color rgb="FFD6D0C4"/>
      </top>
      <bottom style="thin">
        <color rgb="FFD6D0C4"/>
      </bottom>
      <diagonal/>
    </border>
    <border diagonalUp="false" diagonalDown="false">
      <left style="thin">
        <color rgb="FFD6D0C4"/>
      </left>
      <right/>
      <top style="thin">
        <color rgb="FFD6D0C4"/>
      </top>
      <bottom style="thin">
        <color rgb="FFD6D0C4"/>
      </bottom>
      <diagonal/>
    </border>
    <border diagonalUp="false" diagonalDown="false">
      <left/>
      <right/>
      <top style="medium">
        <color rgb="FFB45309"/>
      </top>
      <bottom style="thin">
        <color rgb="FF374151"/>
      </bottom>
      <diagonal/>
    </border>
    <border diagonalUp="false" diagonalDown="false">
      <left style="thin">
        <color rgb="FFB45309"/>
      </left>
      <right style="thin">
        <color rgb="FFB45309"/>
      </right>
      <top style="thin">
        <color rgb="FFB45309"/>
      </top>
      <bottom style="thin">
        <color rgb="FFB45309"/>
      </bottom>
      <diagonal/>
    </border>
    <border diagonalUp="false" diagonalDown="false">
      <left/>
      <right/>
      <top style="medium">
        <color rgb="FFB45309"/>
      </top>
      <bottom/>
      <diagonal/>
    </border>
    <border diagonalUp="false" diagonalDown="false">
      <left/>
      <right/>
      <top style="medium">
        <color rgb="FFB45309"/>
      </top>
      <bottom style="medium">
        <color rgb="FFB45309"/>
      </bottom>
      <diagonal/>
    </border>
    <border diagonalUp="false" diagonalDown="false">
      <left style="thin">
        <color rgb="FF1F2937"/>
      </left>
      <right style="thin">
        <color rgb="FF1F2937"/>
      </right>
      <top style="medium">
        <color rgb="FF1F2937"/>
      </top>
      <bottom style="medium">
        <color rgb="FFB4530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4" fillId="3" borderId="0" xfId="0" applyFont="true" applyBorder="true" applyAlignment="true" applyProtection="false">
      <alignment horizontal="left" vertical="center" textRotation="0" wrapText="false" indent="2" shrinkToFit="false"/>
      <protection locked="true" hidden="false"/>
    </xf>
    <xf numFmtId="164" fontId="5" fillId="4" borderId="0" xfId="0" applyFont="true" applyBorder="true" applyAlignment="true" applyProtection="false">
      <alignment horizontal="left" vertical="center" textRotation="0" wrapText="false" indent="2" shrinkToFit="false"/>
      <protection locked="true" hidden="false"/>
    </xf>
    <xf numFmtId="164" fontId="6" fillId="0" borderId="1" xfId="0" applyFont="true" applyBorder="true" applyAlignment="true" applyProtection="false">
      <alignment horizontal="left" vertical="center" textRotation="0" wrapText="false" indent="0" shrinkToFit="false"/>
      <protection locked="true" hidden="false"/>
    </xf>
    <xf numFmtId="164" fontId="7" fillId="5" borderId="2" xfId="0" applyFont="true" applyBorder="true" applyAlignment="true" applyProtection="false">
      <alignment horizontal="left" vertical="center" textRotation="0" wrapText="false" indent="0" shrinkToFit="false"/>
      <protection locked="true" hidden="false"/>
    </xf>
    <xf numFmtId="164" fontId="8" fillId="6" borderId="3" xfId="0" applyFont="true" applyBorder="true" applyAlignment="true" applyProtection="false">
      <alignment horizontal="left" vertical="center" textRotation="0" wrapText="false" indent="1" shrinkToFit="false"/>
      <protection locked="true" hidden="false"/>
    </xf>
    <xf numFmtId="164" fontId="8" fillId="5" borderId="2" xfId="0" applyFont="true" applyBorder="true" applyAlignment="true" applyProtection="false">
      <alignment horizontal="left" vertical="center" textRotation="0" wrapText="false" indent="1" shrinkToFit="false"/>
      <protection locked="true" hidden="false"/>
    </xf>
    <xf numFmtId="165" fontId="8" fillId="7" borderId="2" xfId="0" applyFont="true" applyBorder="true" applyAlignment="true" applyProtection="false">
      <alignment horizontal="right" vertical="center" textRotation="0" wrapText="false" indent="1" shrinkToFit="false"/>
      <protection locked="true" hidden="false"/>
    </xf>
    <xf numFmtId="164" fontId="9" fillId="4" borderId="4" xfId="0" applyFont="true" applyBorder="true" applyAlignment="true" applyProtection="false">
      <alignment horizontal="left" vertical="center" textRotation="0" wrapText="false" indent="1" shrinkToFit="false"/>
      <protection locked="true" hidden="false"/>
    </xf>
    <xf numFmtId="165" fontId="10" fillId="4" borderId="4" xfId="0" applyFont="true" applyBorder="true" applyAlignment="true" applyProtection="false">
      <alignment horizontal="right" vertical="center" textRotation="0" wrapText="false" indent="1" shrinkToFit="false"/>
      <protection locked="true" hidden="false"/>
    </xf>
    <xf numFmtId="166" fontId="11" fillId="6" borderId="5" xfId="0" applyFont="true" applyBorder="true" applyAlignment="true" applyProtection="false">
      <alignment horizontal="right" vertical="center" textRotation="0" wrapText="false" indent="1" shrinkToFit="false"/>
      <protection locked="true" hidden="false"/>
    </xf>
    <xf numFmtId="164" fontId="10" fillId="3" borderId="6" xfId="0" applyFont="true" applyBorder="true" applyAlignment="true" applyProtection="false">
      <alignment horizontal="left" vertical="center" textRotation="0" wrapText="false" indent="1" shrinkToFit="false"/>
      <protection locked="true" hidden="false"/>
    </xf>
    <xf numFmtId="165" fontId="12" fillId="3" borderId="6" xfId="0" applyFont="true" applyBorder="true" applyAlignment="true" applyProtection="false">
      <alignment horizontal="right" vertical="center" textRotation="0" wrapText="false" indent="1" shrinkToFit="false"/>
      <protection locked="true" hidden="false"/>
    </xf>
    <xf numFmtId="164" fontId="9" fillId="4" borderId="7" xfId="0" applyFont="true" applyBorder="true" applyAlignment="true" applyProtection="false">
      <alignment horizontal="center" vertical="center" textRotation="0" wrapText="false" indent="0" shrinkToFit="false"/>
      <protection locked="true" hidden="false"/>
    </xf>
    <xf numFmtId="164" fontId="8" fillId="7" borderId="2" xfId="0" applyFont="true" applyBorder="true" applyAlignment="true" applyProtection="false">
      <alignment horizontal="left" vertical="center" textRotation="0" wrapText="false" indent="1" shrinkToFit="false"/>
      <protection locked="true" hidden="false"/>
    </xf>
    <xf numFmtId="167" fontId="8" fillId="7" borderId="2" xfId="0" applyFont="true" applyBorder="true" applyAlignment="true" applyProtection="false">
      <alignment horizontal="center" vertical="center" textRotation="0" wrapText="false" indent="0" shrinkToFit="false"/>
      <protection locked="true" hidden="false"/>
    </xf>
    <xf numFmtId="165" fontId="13" fillId="7" borderId="2" xfId="0" applyFont="true" applyBorder="true" applyAlignment="true" applyProtection="false">
      <alignment horizontal="right" vertical="center" textRotation="0" wrapText="false" indent="1" shrinkToFit="false"/>
      <protection locked="true" hidden="false"/>
    </xf>
    <xf numFmtId="164" fontId="0" fillId="7" borderId="0" xfId="0" applyFont="false" applyBorder="false" applyAlignment="false" applyProtection="false">
      <alignment horizontal="general" vertical="bottom" textRotation="0" wrapText="false" indent="0" shrinkToFit="false"/>
      <protection locked="true" hidden="false"/>
    </xf>
    <xf numFmtId="167" fontId="8" fillId="5" borderId="2" xfId="0" applyFont="true" applyBorder="true" applyAlignment="true" applyProtection="false">
      <alignment horizontal="center" vertical="center" textRotation="0" wrapText="false" indent="0" shrinkToFit="false"/>
      <protection locked="true" hidden="false"/>
    </xf>
    <xf numFmtId="165" fontId="13" fillId="5" borderId="2" xfId="0" applyFont="true" applyBorder="true" applyAlignment="true" applyProtection="false">
      <alignment horizontal="right" vertical="center" textRotation="0" wrapText="false" indent="1" shrinkToFit="false"/>
      <protection locked="true" hidden="false"/>
    </xf>
    <xf numFmtId="165" fontId="8" fillId="5" borderId="2" xfId="0" applyFont="true" applyBorder="true" applyAlignment="true" applyProtection="false">
      <alignment horizontal="right" vertical="center" textRotation="0" wrapText="false" indent="1" shrinkToFit="false"/>
      <protection locked="true" hidden="false"/>
    </xf>
    <xf numFmtId="165" fontId="11" fillId="5" borderId="2" xfId="0" applyFont="true" applyBorder="true" applyAlignment="true" applyProtection="false">
      <alignment horizontal="right" vertical="center" textRotation="0" wrapText="false" indent="1" shrinkToFit="false"/>
      <protection locked="true" hidden="false"/>
    </xf>
    <xf numFmtId="165" fontId="11" fillId="7" borderId="2" xfId="0" applyFont="true" applyBorder="true" applyAlignment="true" applyProtection="false">
      <alignment horizontal="right" vertical="center" textRotation="0" wrapText="false" indent="1" shrinkToFit="false"/>
      <protection locked="true" hidden="false"/>
    </xf>
    <xf numFmtId="167" fontId="10" fillId="3" borderId="6" xfId="0" applyFont="true" applyBorder="true" applyAlignment="true" applyProtection="false">
      <alignment horizontal="center" vertical="center" textRotation="0" wrapText="false" indent="0" shrinkToFit="false"/>
      <protection locked="true" hidden="false"/>
    </xf>
    <xf numFmtId="165" fontId="10" fillId="3" borderId="6" xfId="0" applyFont="true" applyBorder="true" applyAlignment="true" applyProtection="false">
      <alignment horizontal="right" vertical="center" textRotation="0" wrapText="false" indent="1" shrinkToFit="false"/>
      <protection locked="true" hidden="false"/>
    </xf>
    <xf numFmtId="164" fontId="0" fillId="3" borderId="6" xfId="0" applyFont="false" applyBorder="true" applyAlignment="false" applyProtection="false">
      <alignment horizontal="general" vertical="bottom" textRotation="0" wrapText="false" indent="0" shrinkToFit="false"/>
      <protection locked="true" hidden="false"/>
    </xf>
    <xf numFmtId="164" fontId="11" fillId="7" borderId="2" xfId="0" applyFont="true" applyBorder="true" applyAlignment="true" applyProtection="false">
      <alignment horizontal="left" vertical="center" textRotation="0" wrapText="false" indent="1" shrinkToFit="false"/>
      <protection locked="true" hidden="false"/>
    </xf>
    <xf numFmtId="164" fontId="7" fillId="6" borderId="2" xfId="0" applyFont="true" applyBorder="true" applyAlignment="true" applyProtection="false">
      <alignment horizontal="left" vertical="center" textRotation="0" wrapText="false" indent="1" shrinkToFit="false"/>
      <protection locked="true" hidden="false"/>
    </xf>
    <xf numFmtId="164" fontId="14" fillId="7" borderId="2" xfId="0" applyFont="true" applyBorder="true" applyAlignment="true" applyProtection="false">
      <alignment horizontal="left" vertical="center" textRotation="0" wrapText="false" indent="1" shrinkToFit="false"/>
      <protection locked="true" hidden="false"/>
    </xf>
    <xf numFmtId="164" fontId="7" fillId="7" borderId="2" xfId="0" applyFont="true" applyBorder="true" applyAlignment="true" applyProtection="false">
      <alignment horizontal="left" vertical="center" textRotation="0" wrapText="false" indent="1" shrinkToFit="false"/>
      <protection locked="true" hidden="false"/>
    </xf>
    <xf numFmtId="164" fontId="13" fillId="5" borderId="2" xfId="0" applyFont="true" applyBorder="true" applyAlignment="true" applyProtection="false">
      <alignment horizontal="left" vertical="center" textRotation="0" wrapText="false" indent="1" shrinkToFit="false"/>
      <protection locked="true" hidden="false"/>
    </xf>
    <xf numFmtId="164" fontId="15" fillId="5" borderId="2" xfId="0" applyFont="true" applyBorder="true" applyAlignment="true" applyProtection="false">
      <alignment horizontal="left" vertical="center" textRotation="0" wrapText="false" indent="1" shrinkToFit="false"/>
      <protection locked="true" hidden="false"/>
    </xf>
    <xf numFmtId="164" fontId="16" fillId="0" borderId="0" xfId="0" applyFont="true" applyBorder="true" applyAlignment="true" applyProtection="false">
      <alignment horizontal="left" vertical="center" textRotation="0" wrapText="true" indent="1" shrinkToFit="false"/>
      <protection locked="true" hidden="false"/>
    </xf>
    <xf numFmtId="164" fontId="18" fillId="3" borderId="0" xfId="0" applyFont="true" applyBorder="true" applyAlignment="true" applyProtection="false">
      <alignment horizontal="left" vertical="center" textRotation="0" wrapText="false" indent="1" shrinkToFit="false"/>
      <protection locked="true" hidden="false"/>
    </xf>
    <xf numFmtId="164" fontId="19" fillId="4" borderId="0" xfId="0" applyFont="true" applyBorder="true" applyAlignment="true" applyProtection="false">
      <alignment horizontal="left" vertical="center" textRotation="0" wrapText="false" indent="1" shrinkToFit="false"/>
      <protection locked="true" hidden="false"/>
    </xf>
    <xf numFmtId="164" fontId="9" fillId="3" borderId="8" xfId="0" applyFont="true" applyBorder="true" applyAlignment="true" applyProtection="false">
      <alignment horizontal="center" vertical="center" textRotation="0" wrapText="true" indent="0" shrinkToFit="false"/>
      <protection locked="true" hidden="false"/>
    </xf>
    <xf numFmtId="164" fontId="20" fillId="7" borderId="2" xfId="0" applyFont="true" applyBorder="true" applyAlignment="true" applyProtection="false">
      <alignment horizontal="center" vertical="center" textRotation="0" wrapText="false" indent="0" shrinkToFit="false"/>
      <protection locked="true" hidden="false"/>
    </xf>
    <xf numFmtId="164" fontId="20" fillId="7" borderId="2" xfId="0" applyFont="true" applyBorder="true" applyAlignment="true" applyProtection="false">
      <alignment horizontal="left" vertical="center" textRotation="0" wrapText="false" indent="1" shrinkToFit="false"/>
      <protection locked="true" hidden="false"/>
    </xf>
    <xf numFmtId="166" fontId="20" fillId="7" borderId="2" xfId="0" applyFont="true" applyBorder="true" applyAlignment="true" applyProtection="false">
      <alignment horizontal="right" vertical="center" textRotation="0" wrapText="false" indent="0" shrinkToFit="false"/>
      <protection locked="true" hidden="false"/>
    </xf>
    <xf numFmtId="164" fontId="20" fillId="5" borderId="2" xfId="0" applyFont="true" applyBorder="true" applyAlignment="true" applyProtection="false">
      <alignment horizontal="center" vertical="center" textRotation="0" wrapText="false" indent="0" shrinkToFit="false"/>
      <protection locked="true" hidden="false"/>
    </xf>
    <xf numFmtId="164" fontId="20" fillId="5" borderId="2" xfId="0" applyFont="true" applyBorder="true" applyAlignment="true" applyProtection="false">
      <alignment horizontal="left" vertical="center" textRotation="0" wrapText="false" indent="1" shrinkToFit="false"/>
      <protection locked="true" hidden="false"/>
    </xf>
    <xf numFmtId="166" fontId="20" fillId="5" borderId="2" xfId="0" applyFont="true" applyBorder="true" applyAlignment="true" applyProtection="false">
      <alignment horizontal="righ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name val="Calibri"/>
        <charset val="1"/>
        <family val="0"/>
        <b val="1"/>
        <color rgb="FF047857"/>
        <sz val="10"/>
      </font>
      <fill>
        <patternFill>
          <bgColor rgb="FFD1FAE5"/>
        </patternFill>
      </fill>
    </dxf>
    <dxf>
      <font>
        <name val="Calibri"/>
        <charset val="1"/>
        <family val="0"/>
        <b val="1"/>
        <color rgb="FFB91C1C"/>
        <sz val="10"/>
      </font>
      <fill>
        <patternFill>
          <bgColor rgb="FFFEE2E2"/>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47857"/>
      <rgbColor rgb="FFD6D0C4"/>
      <rgbColor rgb="FF808080"/>
      <rgbColor rgb="FF9999FF"/>
      <rgbColor rgb="FFB45309"/>
      <rgbColor rgb="FFFFFDF5"/>
      <rgbColor rgb="FFFAFAF7"/>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F0EBE0"/>
      <rgbColor rgb="FFD1FAE5"/>
      <rgbColor rgb="FFFFFF99"/>
      <rgbColor rgb="FF99CCFF"/>
      <rgbColor rgb="FFFF99CC"/>
      <rgbColor rgb="FFCC99FF"/>
      <rgbColor rgb="FFFEE2E2"/>
      <rgbColor rgb="FF3366FF"/>
      <rgbColor rgb="FF33CCCC"/>
      <rgbColor rgb="FF99CC00"/>
      <rgbColor rgb="FFFFCC00"/>
      <rgbColor rgb="FFFF9900"/>
      <rgbColor rgb="FFFF6600"/>
      <rgbColor rgb="FF6B7280"/>
      <rgbColor rgb="FF969696"/>
      <rgbColor rgb="FF003366"/>
      <rgbColor rgb="FF339966"/>
      <rgbColor rgb="FF003300"/>
      <rgbColor rgb="FF333300"/>
      <rgbColor rgb="FFB91C1C"/>
      <rgbColor rgb="FF993366"/>
      <rgbColor rgb="FF374151"/>
      <rgbColor rgb="FF1F2937"/>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39"/>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4" min="3" style="0" width="20"/>
    <col collapsed="false" customWidth="true" hidden="false" outlineLevel="0" max="5" min="5" style="0" width="22"/>
    <col collapsed="false" customWidth="true" hidden="false" outlineLevel="0" max="6" min="6" style="0" width="3"/>
    <col collapsed="false" customWidth="true" hidden="false" outlineLevel="0" max="7" min="7" style="0" width="32"/>
    <col collapsed="false" customWidth="true" hidden="false" outlineLevel="0" max="8" min="8" style="0" width="20"/>
    <col collapsed="false" customWidth="true" hidden="false" outlineLevel="0" max="9" min="9" style="0" width="3"/>
  </cols>
  <sheetData>
    <row r="1" customFormat="false" ht="7.5" hidden="false" customHeight="true" outlineLevel="0" collapsed="false">
      <c r="A1" s="1"/>
      <c r="B1" s="1"/>
      <c r="C1" s="1"/>
      <c r="D1" s="1"/>
      <c r="E1" s="1"/>
      <c r="F1" s="1"/>
      <c r="G1" s="1"/>
      <c r="H1" s="1"/>
      <c r="I1" s="1"/>
    </row>
    <row r="2" customFormat="false" ht="43.5" hidden="false" customHeight="true" outlineLevel="0" collapsed="false">
      <c r="A2" s="2" t="s">
        <v>0</v>
      </c>
      <c r="B2" s="2"/>
      <c r="C2" s="2"/>
      <c r="D2" s="2"/>
      <c r="E2" s="2"/>
      <c r="F2" s="2"/>
      <c r="G2" s="2"/>
      <c r="H2" s="2"/>
      <c r="I2" s="2"/>
    </row>
    <row r="3" customFormat="false" ht="21.75" hidden="false" customHeight="true" outlineLevel="0" collapsed="false">
      <c r="A3" s="3" t="s">
        <v>1</v>
      </c>
      <c r="B3" s="3"/>
      <c r="C3" s="3"/>
      <c r="D3" s="3"/>
      <c r="E3" s="3"/>
      <c r="F3" s="3"/>
      <c r="G3" s="3"/>
      <c r="H3" s="3"/>
      <c r="I3" s="3"/>
    </row>
    <row r="4" customFormat="false" ht="12" hidden="false" customHeight="true" outlineLevel="0" collapsed="false"/>
    <row r="5" customFormat="false" ht="25.5" hidden="false" customHeight="true" outlineLevel="0" collapsed="false">
      <c r="B5" s="4" t="s">
        <v>2</v>
      </c>
      <c r="C5" s="4"/>
      <c r="D5" s="4"/>
      <c r="E5" s="4"/>
      <c r="G5" s="4" t="s">
        <v>3</v>
      </c>
      <c r="H5" s="4"/>
    </row>
    <row r="6" customFormat="false" ht="19.5" hidden="false" customHeight="true" outlineLevel="0" collapsed="false">
      <c r="B6" s="5" t="s">
        <v>4</v>
      </c>
      <c r="C6" s="6" t="s">
        <v>5</v>
      </c>
      <c r="D6" s="6"/>
      <c r="E6" s="6"/>
      <c r="G6" s="7" t="s">
        <v>6</v>
      </c>
      <c r="H6" s="8" t="n">
        <f aca="false">SUMIFS(Erfassung!$H$5:$H$41, Erfassung!$C$5:$C$41, "Einkünfte nichtselbstständig")</f>
        <v>62400</v>
      </c>
    </row>
    <row r="7" customFormat="false" ht="19.5" hidden="false" customHeight="true" outlineLevel="0" collapsed="false">
      <c r="B7" s="5" t="s">
        <v>7</v>
      </c>
      <c r="C7" s="6" t="s">
        <v>8</v>
      </c>
      <c r="D7" s="6"/>
      <c r="E7" s="6"/>
      <c r="G7" s="7" t="s">
        <v>9</v>
      </c>
      <c r="H7" s="8" t="n">
        <f aca="false">SUMIFS(Erfassung!$H$5:$H$41, Erfassung!$C$5:$C$41, "Werbungskosten", Erfassung!$I$5:$I$41, "Ja")</f>
        <v>5029.6</v>
      </c>
    </row>
    <row r="8" customFormat="false" ht="19.5" hidden="false" customHeight="true" outlineLevel="0" collapsed="false">
      <c r="B8" s="5" t="s">
        <v>10</v>
      </c>
      <c r="C8" s="6" t="s">
        <v>11</v>
      </c>
      <c r="D8" s="6"/>
      <c r="E8" s="6"/>
      <c r="G8" s="7" t="s">
        <v>12</v>
      </c>
      <c r="H8" s="8" t="n">
        <f aca="false">SUMIFS(Erfassung!$H$5:$H$41, Erfassung!$C$5:$C$41, "Sonderausgaben", Erfassung!$I$5:$I$41, "Ja")</f>
        <v>9142</v>
      </c>
    </row>
    <row r="9" customFormat="false" ht="19.5" hidden="false" customHeight="true" outlineLevel="0" collapsed="false">
      <c r="B9" s="5" t="s">
        <v>13</v>
      </c>
      <c r="C9" s="6" t="s">
        <v>14</v>
      </c>
      <c r="D9" s="6"/>
      <c r="E9" s="6"/>
      <c r="G9" s="7" t="s">
        <v>15</v>
      </c>
      <c r="H9" s="8" t="n">
        <f aca="false">SUMIFS(Erfassung!$H$5:$H$41, Erfassung!$C$5:$C$41, "Außergewöhnliche Belastungen", Erfassung!$I$5:$I$41, "Ja")</f>
        <v>1825</v>
      </c>
    </row>
    <row r="10" customFormat="false" ht="19.5" hidden="false" customHeight="true" outlineLevel="0" collapsed="false">
      <c r="B10" s="5" t="s">
        <v>16</v>
      </c>
      <c r="C10" s="6" t="s">
        <v>17</v>
      </c>
      <c r="D10" s="6"/>
      <c r="E10" s="6"/>
      <c r="G10" s="7" t="s">
        <v>18</v>
      </c>
      <c r="H10" s="8" t="n">
        <f aca="false">SUMIFS(Erfassung!$H$5:$H$41, Erfassung!$C$5:$C$41, "Spenden", Erfassung!$I$5:$I$41, "Ja")</f>
        <v>370</v>
      </c>
    </row>
    <row r="11" customFormat="false" ht="19.5" hidden="false" customHeight="true" outlineLevel="0" collapsed="false">
      <c r="B11" s="5" t="s">
        <v>19</v>
      </c>
      <c r="C11" s="6" t="s">
        <v>20</v>
      </c>
      <c r="D11" s="6"/>
      <c r="E11" s="6"/>
      <c r="G11" s="9" t="s">
        <v>21</v>
      </c>
      <c r="H11" s="10" t="n">
        <f aca="false">MAX(0,H6-H7-H8-H9-H10)</f>
        <v>46033.4</v>
      </c>
    </row>
    <row r="12" customFormat="false" ht="19.5" hidden="false" customHeight="true" outlineLevel="0" collapsed="false">
      <c r="B12" s="5" t="s">
        <v>22</v>
      </c>
      <c r="C12" s="6" t="s">
        <v>23</v>
      </c>
      <c r="D12" s="6"/>
      <c r="E12" s="6"/>
      <c r="G12" s="7" t="s">
        <v>24</v>
      </c>
      <c r="H12" s="8" t="n">
        <f aca="false">ROUND(IF(H11&lt;=12096,0,IF(H11&lt;=17443,(932.3*(H11-12096)/10000+1400)*(H11-12096)/10000,IF(H11&lt;=68480,(176.64*(H11-17443)/10000+2397)*(H11-17443)/10000+1015.13,IF(H11&lt;=277825,0.42*H11-10911.92,0.45*H11-19246.67)))),2)</f>
        <v>9312.12</v>
      </c>
    </row>
    <row r="13" customFormat="false" ht="19.5" hidden="false" customHeight="true" outlineLevel="0" collapsed="false">
      <c r="B13" s="5" t="s">
        <v>25</v>
      </c>
      <c r="C13" s="6" t="s">
        <v>26</v>
      </c>
      <c r="D13" s="6"/>
      <c r="E13" s="6"/>
      <c r="G13" s="7" t="s">
        <v>27</v>
      </c>
      <c r="H13" s="8" t="n">
        <f aca="false">ROUND(MIN(SUMIFS(Erfassung!$H$5:$H$41, Erfassung!$C$5:$C$41, "Haushaltsnahe Dienstleistungen", Erfassung!$I$5:$I$41, "Ja")*0.2,4000)+MIN(SUMIFS(Erfassung!$H$5:$H$41, Erfassung!$C$5:$C$41, "Handwerkerleistungen", Erfassung!$I$5:$I$41, "Ja")*0.2,1200),2)</f>
        <v>684.3</v>
      </c>
    </row>
    <row r="14" customFormat="false" ht="19.5" hidden="false" customHeight="true" outlineLevel="0" collapsed="false">
      <c r="B14" s="5" t="s">
        <v>28</v>
      </c>
      <c r="C14" s="6" t="s">
        <v>29</v>
      </c>
      <c r="D14" s="6"/>
      <c r="E14" s="6"/>
      <c r="G14" s="7" t="s">
        <v>30</v>
      </c>
      <c r="H14" s="11" t="n">
        <v>11840</v>
      </c>
    </row>
    <row r="15" customFormat="false" ht="19.5" hidden="false" customHeight="true" outlineLevel="0" collapsed="false">
      <c r="G15" s="12" t="s">
        <v>31</v>
      </c>
      <c r="H15" s="13" t="n">
        <f aca="false">H14-(H12-H13)</f>
        <v>3212.18</v>
      </c>
    </row>
    <row r="16" customFormat="false" ht="12" hidden="false" customHeight="true" outlineLevel="0" collapsed="false"/>
    <row r="17" customFormat="false" ht="25.5" hidden="false" customHeight="true" outlineLevel="0" collapsed="false">
      <c r="B17" s="4" t="s">
        <v>32</v>
      </c>
      <c r="C17" s="4"/>
      <c r="D17" s="4"/>
      <c r="E17" s="4"/>
      <c r="F17" s="4"/>
      <c r="G17" s="4"/>
      <c r="H17" s="4"/>
    </row>
    <row r="18" customFormat="false" ht="24" hidden="false" customHeight="true" outlineLevel="0" collapsed="false">
      <c r="B18" s="14" t="s">
        <v>33</v>
      </c>
      <c r="C18" s="14" t="s">
        <v>34</v>
      </c>
      <c r="D18" s="14" t="s">
        <v>35</v>
      </c>
      <c r="E18" s="14"/>
      <c r="G18" s="14" t="s">
        <v>36</v>
      </c>
      <c r="H18" s="14"/>
    </row>
    <row r="19" customFormat="false" ht="19.5" hidden="false" customHeight="true" outlineLevel="0" collapsed="false">
      <c r="B19" s="15" t="s">
        <v>37</v>
      </c>
      <c r="C19" s="16" t="n">
        <f aca="false">COUNTIF(Erfassung!$C$5:$C$41,"Einkünfte nichtselbstständig")</f>
        <v>1</v>
      </c>
      <c r="D19" s="17" t="n">
        <f aca="false">SUMIF(Erfassung!$C$5:$C$41,"Einkünfte nichtselbstständig",Erfassung!$H$5:$H$41)</f>
        <v>62400</v>
      </c>
      <c r="E19" s="17"/>
      <c r="F19" s="18"/>
      <c r="G19" s="8" t="n">
        <f aca="false">IFERROR(SUMIF(Erfassung!$C$5:$C$41,"Einkünfte nichtselbstständig",Erfassung!$H$5:$H$41)/COUNTIF(Erfassung!$C$5:$C$41,"Einkünfte nichtselbstständig"),0)</f>
        <v>62400</v>
      </c>
      <c r="H19" s="8"/>
    </row>
    <row r="20" customFormat="false" ht="19.5" hidden="false" customHeight="true" outlineLevel="0" collapsed="false">
      <c r="B20" s="7" t="s">
        <v>38</v>
      </c>
      <c r="C20" s="19" t="n">
        <f aca="false">COUNTIF(Erfassung!$C$5:$C$41,"Einkünfte Kapitalvermögen")</f>
        <v>2</v>
      </c>
      <c r="D20" s="20" t="n">
        <f aca="false">SUMIF(Erfassung!$C$5:$C$41,"Einkünfte Kapitalvermögen",Erfassung!$H$5:$H$41)</f>
        <v>1298.95</v>
      </c>
      <c r="E20" s="20"/>
      <c r="F20" s="18"/>
      <c r="G20" s="21" t="n">
        <f aca="false">IFERROR(SUMIF(Erfassung!$C$5:$C$41,"Einkünfte Kapitalvermögen",Erfassung!$H$5:$H$41)/COUNTIF(Erfassung!$C$5:$C$41,"Einkünfte Kapitalvermögen"),0)</f>
        <v>649.475</v>
      </c>
      <c r="H20" s="21"/>
    </row>
    <row r="21" customFormat="false" ht="19.5" hidden="false" customHeight="true" outlineLevel="0" collapsed="false">
      <c r="B21" s="15" t="s">
        <v>39</v>
      </c>
      <c r="C21" s="16" t="n">
        <f aca="false">COUNTIF(Erfassung!$C$5:$C$41,"Einkünfte Vermietung")</f>
        <v>0</v>
      </c>
      <c r="D21" s="17" t="n">
        <f aca="false">SUMIF(Erfassung!$C$5:$C$41,"Einkünfte Vermietung",Erfassung!$H$5:$H$41)</f>
        <v>0</v>
      </c>
      <c r="E21" s="17"/>
      <c r="F21" s="18"/>
      <c r="G21" s="8" t="n">
        <f aca="false">IFERROR(SUMIF(Erfassung!$C$5:$C$41,"Einkünfte Vermietung",Erfassung!$H$5:$H$41)/COUNTIF(Erfassung!$C$5:$C$41,"Einkünfte Vermietung"),0)</f>
        <v>0</v>
      </c>
      <c r="H21" s="8"/>
    </row>
    <row r="22" customFormat="false" ht="19.5" hidden="false" customHeight="true" outlineLevel="0" collapsed="false">
      <c r="B22" s="7" t="s">
        <v>40</v>
      </c>
      <c r="C22" s="19" t="n">
        <f aca="false">COUNTIF(Erfassung!$C$5:$C$41,"Werbungskosten")</f>
        <v>8</v>
      </c>
      <c r="D22" s="22" t="n">
        <f aca="false">SUMIF(Erfassung!$C$5:$C$41,"Werbungskosten",Erfassung!$H$5:$H$41)</f>
        <v>5029.6</v>
      </c>
      <c r="E22" s="22"/>
      <c r="F22" s="18"/>
      <c r="G22" s="21" t="n">
        <f aca="false">IFERROR(SUMIF(Erfassung!$C$5:$C$41,"Werbungskosten",Erfassung!$H$5:$H$41)/COUNTIF(Erfassung!$C$5:$C$41,"Werbungskosten"),0)</f>
        <v>628.7</v>
      </c>
      <c r="H22" s="21"/>
    </row>
    <row r="23" customFormat="false" ht="19.5" hidden="false" customHeight="true" outlineLevel="0" collapsed="false">
      <c r="B23" s="15" t="s">
        <v>41</v>
      </c>
      <c r="C23" s="16" t="n">
        <f aca="false">COUNTIF(Erfassung!$C$5:$C$41,"Sonderausgaben")</f>
        <v>4</v>
      </c>
      <c r="D23" s="23" t="n">
        <f aca="false">SUMIF(Erfassung!$C$5:$C$41,"Sonderausgaben",Erfassung!$H$5:$H$41)</f>
        <v>9142</v>
      </c>
      <c r="E23" s="23"/>
      <c r="F23" s="18"/>
      <c r="G23" s="8" t="n">
        <f aca="false">IFERROR(SUMIF(Erfassung!$C$5:$C$41,"Sonderausgaben",Erfassung!$H$5:$H$41)/COUNTIF(Erfassung!$C$5:$C$41,"Sonderausgaben"),0)</f>
        <v>2285.5</v>
      </c>
      <c r="H23" s="8"/>
    </row>
    <row r="24" customFormat="false" ht="19.5" hidden="false" customHeight="true" outlineLevel="0" collapsed="false">
      <c r="B24" s="7" t="s">
        <v>42</v>
      </c>
      <c r="C24" s="19" t="n">
        <f aca="false">COUNTIF(Erfassung!$C$5:$C$41,"Außergewöhnliche Belastungen")</f>
        <v>2</v>
      </c>
      <c r="D24" s="22" t="n">
        <f aca="false">SUMIF(Erfassung!$C$5:$C$41,"Außergewöhnliche Belastungen",Erfassung!$H$5:$H$41)</f>
        <v>1825</v>
      </c>
      <c r="E24" s="22"/>
      <c r="F24" s="18"/>
      <c r="G24" s="21" t="n">
        <f aca="false">IFERROR(SUMIF(Erfassung!$C$5:$C$41,"Außergewöhnliche Belastungen",Erfassung!$H$5:$H$41)/COUNTIF(Erfassung!$C$5:$C$41,"Außergewöhnliche Belastungen"),0)</f>
        <v>912.5</v>
      </c>
      <c r="H24" s="21"/>
    </row>
    <row r="25" customFormat="false" ht="19.5" hidden="false" customHeight="true" outlineLevel="0" collapsed="false">
      <c r="B25" s="15" t="s">
        <v>43</v>
      </c>
      <c r="C25" s="16" t="n">
        <f aca="false">COUNTIF(Erfassung!$C$5:$C$41,"Haushaltsnahe Dienstleistungen")</f>
        <v>2</v>
      </c>
      <c r="D25" s="23" t="n">
        <f aca="false">SUMIF(Erfassung!$C$5:$C$41,"Haushaltsnahe Dienstleistungen",Erfassung!$H$5:$H$41)</f>
        <v>2040</v>
      </c>
      <c r="E25" s="23"/>
      <c r="F25" s="18"/>
      <c r="G25" s="8" t="n">
        <f aca="false">IFERROR(SUMIF(Erfassung!$C$5:$C$41,"Haushaltsnahe Dienstleistungen",Erfassung!$H$5:$H$41)/COUNTIF(Erfassung!$C$5:$C$41,"Haushaltsnahe Dienstleistungen"),0)</f>
        <v>1020</v>
      </c>
      <c r="H25" s="8"/>
    </row>
    <row r="26" customFormat="false" ht="19.5" hidden="false" customHeight="true" outlineLevel="0" collapsed="false">
      <c r="B26" s="7" t="s">
        <v>44</v>
      </c>
      <c r="C26" s="19" t="n">
        <f aca="false">COUNTIF(Erfassung!$C$5:$C$41,"Handwerkerleistungen")</f>
        <v>3</v>
      </c>
      <c r="D26" s="22" t="n">
        <f aca="false">SUMIF(Erfassung!$C$5:$C$41,"Handwerkerleistungen",Erfassung!$H$5:$H$41)</f>
        <v>1381.5</v>
      </c>
      <c r="E26" s="22"/>
      <c r="F26" s="18"/>
      <c r="G26" s="21" t="n">
        <f aca="false">IFERROR(SUMIF(Erfassung!$C$5:$C$41,"Handwerkerleistungen",Erfassung!$H$5:$H$41)/COUNTIF(Erfassung!$C$5:$C$41,"Handwerkerleistungen"),0)</f>
        <v>460.5</v>
      </c>
      <c r="H26" s="21"/>
    </row>
    <row r="27" customFormat="false" ht="19.5" hidden="false" customHeight="true" outlineLevel="0" collapsed="false">
      <c r="B27" s="15" t="s">
        <v>45</v>
      </c>
      <c r="C27" s="16" t="n">
        <f aca="false">COUNTIF(Erfassung!$C$5:$C$41,"Spenden")</f>
        <v>2</v>
      </c>
      <c r="D27" s="23" t="n">
        <f aca="false">SUMIF(Erfassung!$C$5:$C$41,"Spenden",Erfassung!$H$5:$H$41)</f>
        <v>370</v>
      </c>
      <c r="E27" s="23"/>
      <c r="F27" s="18"/>
      <c r="G27" s="8" t="n">
        <f aca="false">IFERROR(SUMIF(Erfassung!$C$5:$C$41,"Spenden",Erfassung!$H$5:$H$41)/COUNTIF(Erfassung!$C$5:$C$41,"Spenden"),0)</f>
        <v>185</v>
      </c>
      <c r="H27" s="8"/>
    </row>
    <row r="28" customFormat="false" ht="25.5" hidden="false" customHeight="true" outlineLevel="0" collapsed="false">
      <c r="B28" s="12" t="s">
        <v>46</v>
      </c>
      <c r="C28" s="24" t="n">
        <f aca="false">SUM(C19:C27)</f>
        <v>24</v>
      </c>
      <c r="D28" s="25" t="n">
        <f aca="false">SUM(D19:D27)</f>
        <v>83487.05</v>
      </c>
      <c r="E28" s="25"/>
      <c r="F28" s="18"/>
      <c r="G28" s="26"/>
      <c r="H28" s="26"/>
    </row>
    <row r="30" customFormat="false" ht="12" hidden="false" customHeight="true" outlineLevel="0" collapsed="false"/>
    <row r="31" customFormat="false" ht="25.5" hidden="false" customHeight="true" outlineLevel="0" collapsed="false">
      <c r="B31" s="4" t="s">
        <v>47</v>
      </c>
      <c r="C31" s="4"/>
      <c r="D31" s="4"/>
      <c r="E31" s="4"/>
      <c r="G31" s="4" t="s">
        <v>48</v>
      </c>
      <c r="H31" s="4"/>
    </row>
    <row r="32" customFormat="false" ht="19.5" hidden="false" customHeight="true" outlineLevel="0" collapsed="false">
      <c r="B32" s="7" t="s">
        <v>49</v>
      </c>
      <c r="C32" s="27" t="s">
        <v>50</v>
      </c>
      <c r="D32" s="27"/>
      <c r="E32" s="27"/>
      <c r="G32" s="28" t="s">
        <v>51</v>
      </c>
      <c r="H32" s="29" t="s">
        <v>52</v>
      </c>
    </row>
    <row r="33" customFormat="false" ht="19.5" hidden="false" customHeight="true" outlineLevel="0" collapsed="false">
      <c r="B33" s="7" t="s">
        <v>53</v>
      </c>
      <c r="C33" s="27" t="s">
        <v>54</v>
      </c>
      <c r="D33" s="27"/>
      <c r="E33" s="27"/>
      <c r="G33" s="30" t="s">
        <v>55</v>
      </c>
      <c r="H33" s="29" t="s">
        <v>56</v>
      </c>
    </row>
    <row r="34" customFormat="false" ht="19.5" hidden="false" customHeight="true" outlineLevel="0" collapsed="false">
      <c r="B34" s="7" t="s">
        <v>57</v>
      </c>
      <c r="C34" s="27" t="s">
        <v>58</v>
      </c>
      <c r="D34" s="27"/>
      <c r="E34" s="27"/>
      <c r="G34" s="31" t="s">
        <v>59</v>
      </c>
      <c r="H34" s="29" t="s">
        <v>60</v>
      </c>
    </row>
    <row r="35" customFormat="false" ht="19.5" hidden="false" customHeight="true" outlineLevel="0" collapsed="false">
      <c r="B35" s="7" t="s">
        <v>61</v>
      </c>
      <c r="C35" s="27" t="s">
        <v>62</v>
      </c>
      <c r="D35" s="27"/>
      <c r="E35" s="27"/>
      <c r="G35" s="32" t="s">
        <v>63</v>
      </c>
      <c r="H35" s="29" t="s">
        <v>64</v>
      </c>
    </row>
    <row r="38" customFormat="false" ht="7.5" hidden="false" customHeight="true" outlineLevel="0" collapsed="false">
      <c r="A38" s="1"/>
      <c r="B38" s="1"/>
      <c r="C38" s="1"/>
      <c r="D38" s="1"/>
      <c r="E38" s="1"/>
      <c r="F38" s="1"/>
      <c r="G38" s="1"/>
      <c r="H38" s="1"/>
      <c r="I38" s="1"/>
    </row>
    <row r="39" customFormat="false" ht="36" hidden="false" customHeight="true" outlineLevel="0" collapsed="false">
      <c r="B39" s="33" t="s">
        <v>65</v>
      </c>
      <c r="C39" s="33"/>
      <c r="D39" s="33"/>
      <c r="E39" s="33"/>
      <c r="F39" s="33"/>
      <c r="G39" s="33"/>
      <c r="H39" s="33"/>
    </row>
  </sheetData>
  <mergeCells count="43">
    <mergeCell ref="A2:I2"/>
    <mergeCell ref="A3:I3"/>
    <mergeCell ref="B5:E5"/>
    <mergeCell ref="G5:H5"/>
    <mergeCell ref="C6:E6"/>
    <mergeCell ref="C7:E7"/>
    <mergeCell ref="C8:E8"/>
    <mergeCell ref="C9:E9"/>
    <mergeCell ref="C10:E10"/>
    <mergeCell ref="C11:E11"/>
    <mergeCell ref="C12:E12"/>
    <mergeCell ref="C13:E13"/>
    <mergeCell ref="C14:E14"/>
    <mergeCell ref="B17:H17"/>
    <mergeCell ref="D18:E18"/>
    <mergeCell ref="G18:H18"/>
    <mergeCell ref="D19:E19"/>
    <mergeCell ref="G19:H19"/>
    <mergeCell ref="D20:E20"/>
    <mergeCell ref="G20:H20"/>
    <mergeCell ref="D21:E21"/>
    <mergeCell ref="G21:H21"/>
    <mergeCell ref="D22:E22"/>
    <mergeCell ref="G22:H22"/>
    <mergeCell ref="D23:E23"/>
    <mergeCell ref="G23:H23"/>
    <mergeCell ref="D24:E24"/>
    <mergeCell ref="G24:H24"/>
    <mergeCell ref="D25:E25"/>
    <mergeCell ref="G25:H25"/>
    <mergeCell ref="D26:E26"/>
    <mergeCell ref="G26:H26"/>
    <mergeCell ref="D27:E27"/>
    <mergeCell ref="G27:H27"/>
    <mergeCell ref="D28:E28"/>
    <mergeCell ref="G28:H28"/>
    <mergeCell ref="B31:E31"/>
    <mergeCell ref="G31:H31"/>
    <mergeCell ref="C32:E32"/>
    <mergeCell ref="C33:E33"/>
    <mergeCell ref="C34:E34"/>
    <mergeCell ref="C35:E35"/>
    <mergeCell ref="B39:H39"/>
  </mergeCells>
  <printOptions headings="false" gridLines="false" gridLinesSet="true" horizontalCentered="true" verticalCentered="false"/>
  <pageMargins left="0.4" right="0.4" top="0.5" bottom="0.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J4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6"/>
    <col collapsed="false" customWidth="true" hidden="false" outlineLevel="0" max="2" min="2" style="0" width="12"/>
    <col collapsed="false" customWidth="true" hidden="false" outlineLevel="0" max="3" min="3" style="0" width="30"/>
    <col collapsed="false" customWidth="true" hidden="false" outlineLevel="0" max="4" min="4" style="0" width="26"/>
    <col collapsed="false" customWidth="true" hidden="false" outlineLevel="0" max="5" min="5" style="0" width="42"/>
    <col collapsed="false" customWidth="true" hidden="false" outlineLevel="0" max="6" min="6" style="0" width="14"/>
    <col collapsed="false" customWidth="true" hidden="false" outlineLevel="0" max="7" min="7" style="0" width="26"/>
    <col collapsed="false" customWidth="true" hidden="false" outlineLevel="0" max="8" min="8" style="0" width="14"/>
    <col collapsed="false" customWidth="true" hidden="false" outlineLevel="0" max="9" min="9" style="0" width="12"/>
    <col collapsed="false" customWidth="true" hidden="false" outlineLevel="0" max="10" min="10" style="0" width="32"/>
  </cols>
  <sheetData>
    <row r="1" customFormat="false" ht="33.75" hidden="false" customHeight="true" outlineLevel="0" collapsed="false">
      <c r="A1" s="34" t="s">
        <v>66</v>
      </c>
      <c r="B1" s="34"/>
      <c r="C1" s="34"/>
      <c r="D1" s="34"/>
      <c r="E1" s="34"/>
      <c r="F1" s="34"/>
      <c r="G1" s="34"/>
      <c r="H1" s="34"/>
      <c r="I1" s="34"/>
      <c r="J1" s="34"/>
    </row>
    <row r="2" customFormat="false" ht="19.5" hidden="false" customHeight="true" outlineLevel="0" collapsed="false">
      <c r="A2" s="35" t="s">
        <v>67</v>
      </c>
      <c r="B2" s="35"/>
      <c r="C2" s="35"/>
      <c r="D2" s="35"/>
      <c r="E2" s="35"/>
      <c r="F2" s="35"/>
      <c r="G2" s="35"/>
      <c r="H2" s="35"/>
      <c r="I2" s="35"/>
      <c r="J2" s="35"/>
    </row>
    <row r="4" customFormat="false" ht="30" hidden="false" customHeight="true" outlineLevel="0" collapsed="false">
      <c r="A4" s="36" t="s">
        <v>68</v>
      </c>
      <c r="B4" s="36" t="s">
        <v>69</v>
      </c>
      <c r="C4" s="36" t="s">
        <v>70</v>
      </c>
      <c r="D4" s="36" t="s">
        <v>71</v>
      </c>
      <c r="E4" s="36" t="s">
        <v>72</v>
      </c>
      <c r="F4" s="36" t="s">
        <v>73</v>
      </c>
      <c r="G4" s="36" t="s">
        <v>74</v>
      </c>
      <c r="H4" s="36" t="s">
        <v>75</v>
      </c>
      <c r="I4" s="36" t="s">
        <v>76</v>
      </c>
      <c r="J4" s="36" t="s">
        <v>77</v>
      </c>
    </row>
    <row r="5" customFormat="false" ht="15" hidden="false" customHeight="false" outlineLevel="0" collapsed="false">
      <c r="A5" s="37" t="n">
        <v>1</v>
      </c>
      <c r="B5" s="37" t="s">
        <v>78</v>
      </c>
      <c r="C5" s="38" t="s">
        <v>37</v>
      </c>
      <c r="D5" s="38" t="s">
        <v>79</v>
      </c>
      <c r="E5" s="38" t="s">
        <v>80</v>
      </c>
      <c r="F5" s="37" t="s">
        <v>81</v>
      </c>
      <c r="G5" s="38" t="s">
        <v>82</v>
      </c>
      <c r="H5" s="39" t="n">
        <v>62400</v>
      </c>
      <c r="I5" s="37" t="s">
        <v>83</v>
      </c>
      <c r="J5" s="38" t="s">
        <v>84</v>
      </c>
    </row>
    <row r="6" customFormat="false" ht="15" hidden="false" customHeight="false" outlineLevel="0" collapsed="false">
      <c r="A6" s="40" t="n">
        <v>2</v>
      </c>
      <c r="B6" s="40" t="s">
        <v>78</v>
      </c>
      <c r="C6" s="41" t="s">
        <v>38</v>
      </c>
      <c r="D6" s="41" t="s">
        <v>85</v>
      </c>
      <c r="E6" s="41" t="s">
        <v>86</v>
      </c>
      <c r="F6" s="40" t="s">
        <v>87</v>
      </c>
      <c r="G6" s="41" t="s">
        <v>88</v>
      </c>
      <c r="H6" s="42" t="n">
        <v>842.15</v>
      </c>
      <c r="I6" s="40" t="s">
        <v>83</v>
      </c>
      <c r="J6" s="41" t="s">
        <v>89</v>
      </c>
    </row>
    <row r="7" customFormat="false" ht="15" hidden="false" customHeight="false" outlineLevel="0" collapsed="false">
      <c r="A7" s="37" t="n">
        <v>3</v>
      </c>
      <c r="B7" s="37" t="s">
        <v>78</v>
      </c>
      <c r="C7" s="38" t="s">
        <v>38</v>
      </c>
      <c r="D7" s="38" t="s">
        <v>90</v>
      </c>
      <c r="E7" s="38" t="s">
        <v>91</v>
      </c>
      <c r="F7" s="37" t="s">
        <v>92</v>
      </c>
      <c r="G7" s="38" t="s">
        <v>88</v>
      </c>
      <c r="H7" s="39" t="n">
        <v>456.8</v>
      </c>
      <c r="I7" s="37" t="s">
        <v>83</v>
      </c>
      <c r="J7" s="38" t="s">
        <v>93</v>
      </c>
    </row>
    <row r="8" customFormat="false" ht="15" hidden="false" customHeight="false" outlineLevel="0" collapsed="false">
      <c r="A8" s="40" t="n">
        <v>4</v>
      </c>
      <c r="B8" s="40" t="s">
        <v>94</v>
      </c>
      <c r="C8" s="41" t="s">
        <v>40</v>
      </c>
      <c r="D8" s="41" t="s">
        <v>95</v>
      </c>
      <c r="E8" s="41" t="s">
        <v>96</v>
      </c>
      <c r="F8" s="40" t="s">
        <v>97</v>
      </c>
      <c r="G8" s="41" t="s">
        <v>98</v>
      </c>
      <c r="H8" s="42" t="n">
        <v>1663.2</v>
      </c>
      <c r="I8" s="40" t="s">
        <v>99</v>
      </c>
      <c r="J8" s="41" t="s">
        <v>100</v>
      </c>
    </row>
    <row r="9" customFormat="false" ht="15" hidden="false" customHeight="false" outlineLevel="0" collapsed="false">
      <c r="A9" s="37" t="n">
        <v>5</v>
      </c>
      <c r="B9" s="37" t="s">
        <v>101</v>
      </c>
      <c r="C9" s="38" t="s">
        <v>40</v>
      </c>
      <c r="D9" s="38" t="s">
        <v>102</v>
      </c>
      <c r="E9" s="38" t="s">
        <v>103</v>
      </c>
      <c r="F9" s="37" t="s">
        <v>104</v>
      </c>
      <c r="G9" s="38" t="s">
        <v>105</v>
      </c>
      <c r="H9" s="39" t="n">
        <v>68.9</v>
      </c>
      <c r="I9" s="37" t="s">
        <v>99</v>
      </c>
      <c r="J9" s="38" t="s">
        <v>106</v>
      </c>
    </row>
    <row r="10" customFormat="false" ht="15" hidden="false" customHeight="false" outlineLevel="0" collapsed="false">
      <c r="A10" s="40" t="n">
        <v>6</v>
      </c>
      <c r="B10" s="40" t="s">
        <v>107</v>
      </c>
      <c r="C10" s="41" t="s">
        <v>40</v>
      </c>
      <c r="D10" s="41" t="s">
        <v>108</v>
      </c>
      <c r="E10" s="41" t="s">
        <v>109</v>
      </c>
      <c r="F10" s="40" t="s">
        <v>110</v>
      </c>
      <c r="G10" s="41" t="s">
        <v>111</v>
      </c>
      <c r="H10" s="42" t="n">
        <v>890</v>
      </c>
      <c r="I10" s="40" t="s">
        <v>99</v>
      </c>
      <c r="J10" s="41" t="s">
        <v>112</v>
      </c>
    </row>
    <row r="11" customFormat="false" ht="15" hidden="false" customHeight="false" outlineLevel="0" collapsed="false">
      <c r="A11" s="37" t="n">
        <v>7</v>
      </c>
      <c r="B11" s="37" t="s">
        <v>113</v>
      </c>
      <c r="C11" s="38" t="s">
        <v>40</v>
      </c>
      <c r="D11" s="38" t="s">
        <v>114</v>
      </c>
      <c r="E11" s="38" t="s">
        <v>115</v>
      </c>
      <c r="F11" s="37" t="s">
        <v>116</v>
      </c>
      <c r="G11" s="38" t="s">
        <v>117</v>
      </c>
      <c r="H11" s="39" t="n">
        <v>429</v>
      </c>
      <c r="I11" s="37" t="s">
        <v>99</v>
      </c>
      <c r="J11" s="38" t="s">
        <v>118</v>
      </c>
    </row>
    <row r="12" customFormat="false" ht="15" hidden="false" customHeight="false" outlineLevel="0" collapsed="false">
      <c r="A12" s="40" t="n">
        <v>8</v>
      </c>
      <c r="B12" s="40" t="s">
        <v>119</v>
      </c>
      <c r="C12" s="41" t="s">
        <v>40</v>
      </c>
      <c r="D12" s="41" t="s">
        <v>120</v>
      </c>
      <c r="E12" s="41" t="s">
        <v>121</v>
      </c>
      <c r="F12" s="40" t="s">
        <v>122</v>
      </c>
      <c r="G12" s="41" t="s">
        <v>98</v>
      </c>
      <c r="H12" s="42" t="n">
        <v>1260</v>
      </c>
      <c r="I12" s="40" t="s">
        <v>99</v>
      </c>
      <c r="J12" s="41" t="s">
        <v>123</v>
      </c>
    </row>
    <row r="13" customFormat="false" ht="15" hidden="false" customHeight="false" outlineLevel="0" collapsed="false">
      <c r="A13" s="37" t="n">
        <v>9</v>
      </c>
      <c r="B13" s="37" t="s">
        <v>124</v>
      </c>
      <c r="C13" s="38" t="s">
        <v>40</v>
      </c>
      <c r="D13" s="38" t="s">
        <v>125</v>
      </c>
      <c r="E13" s="38" t="s">
        <v>126</v>
      </c>
      <c r="F13" s="37" t="s">
        <v>127</v>
      </c>
      <c r="G13" s="38" t="s">
        <v>128</v>
      </c>
      <c r="H13" s="39" t="n">
        <v>168</v>
      </c>
      <c r="I13" s="37" t="s">
        <v>99</v>
      </c>
      <c r="J13" s="38" t="s">
        <v>129</v>
      </c>
    </row>
    <row r="14" customFormat="false" ht="15" hidden="false" customHeight="false" outlineLevel="0" collapsed="false">
      <c r="A14" s="40" t="n">
        <v>10</v>
      </c>
      <c r="B14" s="40" t="s">
        <v>130</v>
      </c>
      <c r="C14" s="41" t="s">
        <v>40</v>
      </c>
      <c r="D14" s="41" t="s">
        <v>131</v>
      </c>
      <c r="E14" s="41" t="s">
        <v>132</v>
      </c>
      <c r="F14" s="40" t="s">
        <v>133</v>
      </c>
      <c r="G14" s="41" t="s">
        <v>134</v>
      </c>
      <c r="H14" s="42" t="n">
        <v>214.5</v>
      </c>
      <c r="I14" s="40" t="s">
        <v>99</v>
      </c>
      <c r="J14" s="41" t="s">
        <v>135</v>
      </c>
    </row>
    <row r="15" customFormat="false" ht="15" hidden="false" customHeight="false" outlineLevel="0" collapsed="false">
      <c r="A15" s="37" t="n">
        <v>11</v>
      </c>
      <c r="B15" s="37" t="s">
        <v>136</v>
      </c>
      <c r="C15" s="38" t="s">
        <v>40</v>
      </c>
      <c r="D15" s="38" t="s">
        <v>137</v>
      </c>
      <c r="E15" s="38" t="s">
        <v>138</v>
      </c>
      <c r="F15" s="37" t="s">
        <v>139</v>
      </c>
      <c r="G15" s="38" t="s">
        <v>98</v>
      </c>
      <c r="H15" s="39" t="n">
        <v>336</v>
      </c>
      <c r="I15" s="37" t="s">
        <v>99</v>
      </c>
      <c r="J15" s="38" t="s">
        <v>140</v>
      </c>
    </row>
    <row r="16" customFormat="false" ht="15" hidden="false" customHeight="false" outlineLevel="0" collapsed="false">
      <c r="A16" s="40" t="n">
        <v>12</v>
      </c>
      <c r="B16" s="40" t="s">
        <v>78</v>
      </c>
      <c r="C16" s="41" t="s">
        <v>41</v>
      </c>
      <c r="D16" s="41" t="s">
        <v>141</v>
      </c>
      <c r="E16" s="41" t="s">
        <v>142</v>
      </c>
      <c r="F16" s="40" t="s">
        <v>143</v>
      </c>
      <c r="G16" s="41" t="s">
        <v>144</v>
      </c>
      <c r="H16" s="42" t="n">
        <v>4380</v>
      </c>
      <c r="I16" s="40" t="s">
        <v>99</v>
      </c>
      <c r="J16" s="41" t="s">
        <v>145</v>
      </c>
    </row>
    <row r="17" customFormat="false" ht="15" hidden="false" customHeight="false" outlineLevel="0" collapsed="false">
      <c r="A17" s="37" t="n">
        <v>13</v>
      </c>
      <c r="B17" s="37" t="s">
        <v>78</v>
      </c>
      <c r="C17" s="38" t="s">
        <v>41</v>
      </c>
      <c r="D17" s="38" t="s">
        <v>146</v>
      </c>
      <c r="E17" s="38" t="s">
        <v>147</v>
      </c>
      <c r="F17" s="37" t="s">
        <v>148</v>
      </c>
      <c r="G17" s="38" t="s">
        <v>149</v>
      </c>
      <c r="H17" s="39" t="n">
        <v>2400</v>
      </c>
      <c r="I17" s="37" t="s">
        <v>99</v>
      </c>
      <c r="J17" s="38" t="s">
        <v>150</v>
      </c>
    </row>
    <row r="18" customFormat="false" ht="15" hidden="false" customHeight="false" outlineLevel="0" collapsed="false">
      <c r="A18" s="40" t="n">
        <v>14</v>
      </c>
      <c r="B18" s="40" t="s">
        <v>78</v>
      </c>
      <c r="C18" s="41" t="s">
        <v>41</v>
      </c>
      <c r="D18" s="41" t="s">
        <v>151</v>
      </c>
      <c r="E18" s="41" t="s">
        <v>152</v>
      </c>
      <c r="F18" s="40" t="s">
        <v>153</v>
      </c>
      <c r="G18" s="41" t="s">
        <v>16</v>
      </c>
      <c r="H18" s="42" t="n">
        <v>612</v>
      </c>
      <c r="I18" s="40" t="s">
        <v>99</v>
      </c>
      <c r="J18" s="41" t="s">
        <v>154</v>
      </c>
    </row>
    <row r="19" customFormat="false" ht="15" hidden="false" customHeight="false" outlineLevel="0" collapsed="false">
      <c r="A19" s="37" t="n">
        <v>15</v>
      </c>
      <c r="B19" s="37" t="s">
        <v>155</v>
      </c>
      <c r="C19" s="38" t="s">
        <v>41</v>
      </c>
      <c r="D19" s="38" t="s">
        <v>156</v>
      </c>
      <c r="E19" s="38" t="s">
        <v>157</v>
      </c>
      <c r="F19" s="37" t="s">
        <v>158</v>
      </c>
      <c r="G19" s="38" t="s">
        <v>149</v>
      </c>
      <c r="H19" s="39" t="n">
        <v>1750</v>
      </c>
      <c r="I19" s="37" t="s">
        <v>99</v>
      </c>
      <c r="J19" s="38" t="s">
        <v>159</v>
      </c>
    </row>
    <row r="20" customFormat="false" ht="15" hidden="false" customHeight="false" outlineLevel="0" collapsed="false">
      <c r="A20" s="40" t="n">
        <v>16</v>
      </c>
      <c r="B20" s="40" t="s">
        <v>160</v>
      </c>
      <c r="C20" s="41" t="s">
        <v>45</v>
      </c>
      <c r="D20" s="41" t="s">
        <v>161</v>
      </c>
      <c r="E20" s="41" t="s">
        <v>162</v>
      </c>
      <c r="F20" s="40" t="s">
        <v>163</v>
      </c>
      <c r="G20" s="41" t="s">
        <v>164</v>
      </c>
      <c r="H20" s="42" t="n">
        <v>250</v>
      </c>
      <c r="I20" s="40" t="s">
        <v>99</v>
      </c>
      <c r="J20" s="41" t="s">
        <v>165</v>
      </c>
    </row>
    <row r="21" customFormat="false" ht="15" hidden="false" customHeight="false" outlineLevel="0" collapsed="false">
      <c r="A21" s="37" t="n">
        <v>17</v>
      </c>
      <c r="B21" s="37" t="s">
        <v>166</v>
      </c>
      <c r="C21" s="38" t="s">
        <v>45</v>
      </c>
      <c r="D21" s="38" t="s">
        <v>161</v>
      </c>
      <c r="E21" s="38" t="s">
        <v>167</v>
      </c>
      <c r="F21" s="37" t="s">
        <v>168</v>
      </c>
      <c r="G21" s="38" t="s">
        <v>169</v>
      </c>
      <c r="H21" s="39" t="n">
        <v>120</v>
      </c>
      <c r="I21" s="37" t="s">
        <v>99</v>
      </c>
      <c r="J21" s="38" t="s">
        <v>170</v>
      </c>
    </row>
    <row r="22" customFormat="false" ht="15" hidden="false" customHeight="false" outlineLevel="0" collapsed="false">
      <c r="A22" s="40" t="n">
        <v>18</v>
      </c>
      <c r="B22" s="40" t="s">
        <v>171</v>
      </c>
      <c r="C22" s="41" t="s">
        <v>42</v>
      </c>
      <c r="D22" s="41" t="s">
        <v>172</v>
      </c>
      <c r="E22" s="41" t="s">
        <v>173</v>
      </c>
      <c r="F22" s="40" t="s">
        <v>174</v>
      </c>
      <c r="G22" s="41" t="s">
        <v>175</v>
      </c>
      <c r="H22" s="42" t="n">
        <v>1180</v>
      </c>
      <c r="I22" s="40" t="s">
        <v>99</v>
      </c>
      <c r="J22" s="41" t="s">
        <v>176</v>
      </c>
    </row>
    <row r="23" customFormat="false" ht="15" hidden="false" customHeight="false" outlineLevel="0" collapsed="false">
      <c r="A23" s="37" t="n">
        <v>19</v>
      </c>
      <c r="B23" s="37" t="s">
        <v>177</v>
      </c>
      <c r="C23" s="38" t="s">
        <v>42</v>
      </c>
      <c r="D23" s="38" t="s">
        <v>178</v>
      </c>
      <c r="E23" s="38" t="s">
        <v>179</v>
      </c>
      <c r="F23" s="37" t="s">
        <v>180</v>
      </c>
      <c r="G23" s="38" t="s">
        <v>181</v>
      </c>
      <c r="H23" s="39" t="n">
        <v>645</v>
      </c>
      <c r="I23" s="37" t="s">
        <v>99</v>
      </c>
      <c r="J23" s="38" t="s">
        <v>182</v>
      </c>
    </row>
    <row r="24" customFormat="false" ht="15" hidden="false" customHeight="false" outlineLevel="0" collapsed="false">
      <c r="A24" s="40" t="n">
        <v>20</v>
      </c>
      <c r="B24" s="40" t="s">
        <v>78</v>
      </c>
      <c r="C24" s="41" t="s">
        <v>43</v>
      </c>
      <c r="D24" s="41" t="s">
        <v>183</v>
      </c>
      <c r="E24" s="41" t="s">
        <v>184</v>
      </c>
      <c r="F24" s="40" t="s">
        <v>185</v>
      </c>
      <c r="G24" s="41" t="s">
        <v>186</v>
      </c>
      <c r="H24" s="42" t="n">
        <v>1560</v>
      </c>
      <c r="I24" s="40" t="s">
        <v>99</v>
      </c>
      <c r="J24" s="41" t="s">
        <v>187</v>
      </c>
    </row>
    <row r="25" customFormat="false" ht="15" hidden="false" customHeight="false" outlineLevel="0" collapsed="false">
      <c r="A25" s="37" t="n">
        <v>21</v>
      </c>
      <c r="B25" s="37" t="s">
        <v>188</v>
      </c>
      <c r="C25" s="38" t="s">
        <v>43</v>
      </c>
      <c r="D25" s="38" t="s">
        <v>189</v>
      </c>
      <c r="E25" s="38" t="s">
        <v>190</v>
      </c>
      <c r="F25" s="37" t="s">
        <v>191</v>
      </c>
      <c r="G25" s="38" t="s">
        <v>192</v>
      </c>
      <c r="H25" s="39" t="n">
        <v>480</v>
      </c>
      <c r="I25" s="37" t="s">
        <v>99</v>
      </c>
      <c r="J25" s="38" t="s">
        <v>193</v>
      </c>
    </row>
    <row r="26" customFormat="false" ht="15" hidden="false" customHeight="false" outlineLevel="0" collapsed="false">
      <c r="A26" s="40" t="n">
        <v>22</v>
      </c>
      <c r="B26" s="40" t="s">
        <v>194</v>
      </c>
      <c r="C26" s="41" t="s">
        <v>44</v>
      </c>
      <c r="D26" s="41" t="s">
        <v>195</v>
      </c>
      <c r="E26" s="41" t="s">
        <v>196</v>
      </c>
      <c r="F26" s="40" t="s">
        <v>197</v>
      </c>
      <c r="G26" s="41" t="s">
        <v>198</v>
      </c>
      <c r="H26" s="42" t="n">
        <v>189</v>
      </c>
      <c r="I26" s="40" t="s">
        <v>99</v>
      </c>
      <c r="J26" s="41" t="s">
        <v>199</v>
      </c>
    </row>
    <row r="27" customFormat="false" ht="15" hidden="false" customHeight="false" outlineLevel="0" collapsed="false">
      <c r="A27" s="37" t="n">
        <v>23</v>
      </c>
      <c r="B27" s="37" t="s">
        <v>200</v>
      </c>
      <c r="C27" s="38" t="s">
        <v>44</v>
      </c>
      <c r="D27" s="38" t="s">
        <v>201</v>
      </c>
      <c r="E27" s="38" t="s">
        <v>202</v>
      </c>
      <c r="F27" s="37" t="s">
        <v>203</v>
      </c>
      <c r="G27" s="38" t="s">
        <v>204</v>
      </c>
      <c r="H27" s="39" t="n">
        <v>412.5</v>
      </c>
      <c r="I27" s="37" t="s">
        <v>99</v>
      </c>
      <c r="J27" s="38" t="s">
        <v>205</v>
      </c>
    </row>
    <row r="28" customFormat="false" ht="15" hidden="false" customHeight="false" outlineLevel="0" collapsed="false">
      <c r="A28" s="40" t="n">
        <v>24</v>
      </c>
      <c r="B28" s="40" t="s">
        <v>206</v>
      </c>
      <c r="C28" s="41" t="s">
        <v>44</v>
      </c>
      <c r="D28" s="41" t="s">
        <v>207</v>
      </c>
      <c r="E28" s="41" t="s">
        <v>208</v>
      </c>
      <c r="F28" s="40" t="s">
        <v>209</v>
      </c>
      <c r="G28" s="41" t="s">
        <v>210</v>
      </c>
      <c r="H28" s="42" t="n">
        <v>780</v>
      </c>
      <c r="I28" s="40" t="s">
        <v>99</v>
      </c>
      <c r="J28" s="41" t="s">
        <v>211</v>
      </c>
    </row>
    <row r="29" customFormat="false" ht="15" hidden="false" customHeight="false" outlineLevel="0" collapsed="false">
      <c r="A29" s="37"/>
      <c r="B29" s="37"/>
      <c r="C29" s="38"/>
      <c r="D29" s="38"/>
      <c r="E29" s="38"/>
      <c r="F29" s="37"/>
      <c r="G29" s="38"/>
      <c r="H29" s="39"/>
      <c r="I29" s="37"/>
      <c r="J29" s="38"/>
    </row>
    <row r="30" customFormat="false" ht="15" hidden="false" customHeight="false" outlineLevel="0" collapsed="false">
      <c r="A30" s="40"/>
      <c r="B30" s="40"/>
      <c r="C30" s="41"/>
      <c r="D30" s="41"/>
      <c r="E30" s="41"/>
      <c r="F30" s="40"/>
      <c r="G30" s="41"/>
      <c r="H30" s="42"/>
      <c r="I30" s="40"/>
      <c r="J30" s="41"/>
    </row>
    <row r="31" customFormat="false" ht="15" hidden="false" customHeight="false" outlineLevel="0" collapsed="false">
      <c r="A31" s="37"/>
      <c r="B31" s="37"/>
      <c r="C31" s="38"/>
      <c r="D31" s="38"/>
      <c r="E31" s="38"/>
      <c r="F31" s="37"/>
      <c r="G31" s="38"/>
      <c r="H31" s="39"/>
      <c r="I31" s="37"/>
      <c r="J31" s="38"/>
    </row>
    <row r="32" customFormat="false" ht="15" hidden="false" customHeight="false" outlineLevel="0" collapsed="false">
      <c r="A32" s="40"/>
      <c r="B32" s="40"/>
      <c r="C32" s="41"/>
      <c r="D32" s="41"/>
      <c r="E32" s="41"/>
      <c r="F32" s="40"/>
      <c r="G32" s="41"/>
      <c r="H32" s="42"/>
      <c r="I32" s="40"/>
      <c r="J32" s="41"/>
    </row>
    <row r="33" customFormat="false" ht="15" hidden="false" customHeight="false" outlineLevel="0" collapsed="false">
      <c r="A33" s="37"/>
      <c r="B33" s="37"/>
      <c r="C33" s="38"/>
      <c r="D33" s="38"/>
      <c r="E33" s="38"/>
      <c r="F33" s="37"/>
      <c r="G33" s="38"/>
      <c r="H33" s="39"/>
      <c r="I33" s="37"/>
      <c r="J33" s="38"/>
    </row>
    <row r="34" customFormat="false" ht="15" hidden="false" customHeight="false" outlineLevel="0" collapsed="false">
      <c r="A34" s="40"/>
      <c r="B34" s="40"/>
      <c r="C34" s="41"/>
      <c r="D34" s="41"/>
      <c r="E34" s="41"/>
      <c r="F34" s="40"/>
      <c r="G34" s="41"/>
      <c r="H34" s="42"/>
      <c r="I34" s="40"/>
      <c r="J34" s="41"/>
    </row>
    <row r="35" customFormat="false" ht="15" hidden="false" customHeight="false" outlineLevel="0" collapsed="false">
      <c r="A35" s="37"/>
      <c r="B35" s="37"/>
      <c r="C35" s="38"/>
      <c r="D35" s="38"/>
      <c r="E35" s="38"/>
      <c r="F35" s="37"/>
      <c r="G35" s="38"/>
      <c r="H35" s="39"/>
      <c r="I35" s="37"/>
      <c r="J35" s="38"/>
    </row>
    <row r="36" customFormat="false" ht="15" hidden="false" customHeight="false" outlineLevel="0" collapsed="false">
      <c r="A36" s="40"/>
      <c r="B36" s="40"/>
      <c r="C36" s="41"/>
      <c r="D36" s="41"/>
      <c r="E36" s="41"/>
      <c r="F36" s="40"/>
      <c r="G36" s="41"/>
      <c r="H36" s="42"/>
      <c r="I36" s="40"/>
      <c r="J36" s="41"/>
    </row>
    <row r="37" customFormat="false" ht="15" hidden="false" customHeight="false" outlineLevel="0" collapsed="false">
      <c r="A37" s="37"/>
      <c r="B37" s="37"/>
      <c r="C37" s="38"/>
      <c r="D37" s="38"/>
      <c r="E37" s="38"/>
      <c r="F37" s="37"/>
      <c r="G37" s="38"/>
      <c r="H37" s="39"/>
      <c r="I37" s="37"/>
      <c r="J37" s="38"/>
    </row>
    <row r="38" customFormat="false" ht="15" hidden="false" customHeight="false" outlineLevel="0" collapsed="false">
      <c r="A38" s="40"/>
      <c r="B38" s="40"/>
      <c r="C38" s="41"/>
      <c r="D38" s="41"/>
      <c r="E38" s="41"/>
      <c r="F38" s="40"/>
      <c r="G38" s="41"/>
      <c r="H38" s="42"/>
      <c r="I38" s="40"/>
      <c r="J38" s="41"/>
    </row>
    <row r="39" customFormat="false" ht="15" hidden="false" customHeight="false" outlineLevel="0" collapsed="false">
      <c r="A39" s="37"/>
      <c r="B39" s="37"/>
      <c r="C39" s="38"/>
      <c r="D39" s="38"/>
      <c r="E39" s="38"/>
      <c r="F39" s="37"/>
      <c r="G39" s="38"/>
      <c r="H39" s="39"/>
      <c r="I39" s="37"/>
      <c r="J39" s="38"/>
    </row>
    <row r="40" customFormat="false" ht="15" hidden="false" customHeight="false" outlineLevel="0" collapsed="false">
      <c r="A40" s="40"/>
      <c r="B40" s="40"/>
      <c r="C40" s="41"/>
      <c r="D40" s="41"/>
      <c r="E40" s="41"/>
      <c r="F40" s="40"/>
      <c r="G40" s="41"/>
      <c r="H40" s="42"/>
      <c r="I40" s="40"/>
      <c r="J40" s="41"/>
    </row>
    <row r="41" customFormat="false" ht="15" hidden="false" customHeight="false" outlineLevel="0" collapsed="false">
      <c r="A41" s="37"/>
      <c r="B41" s="37"/>
      <c r="C41" s="38"/>
      <c r="D41" s="38"/>
      <c r="E41" s="38"/>
      <c r="F41" s="37"/>
      <c r="G41" s="38"/>
      <c r="H41" s="39"/>
      <c r="I41" s="37"/>
      <c r="J41" s="38"/>
    </row>
    <row r="43" customFormat="false" ht="30" hidden="false" customHeight="true" outlineLevel="0" collapsed="false">
      <c r="A43" s="33" t="s">
        <v>212</v>
      </c>
      <c r="B43" s="33"/>
      <c r="C43" s="33"/>
      <c r="D43" s="33"/>
      <c r="E43" s="33"/>
      <c r="F43" s="33"/>
      <c r="G43" s="33"/>
      <c r="H43" s="33"/>
      <c r="I43" s="33"/>
      <c r="J43" s="33"/>
    </row>
  </sheetData>
  <mergeCells count="3">
    <mergeCell ref="A1:J1"/>
    <mergeCell ref="A2:J2"/>
    <mergeCell ref="A43:J43"/>
  </mergeCells>
  <conditionalFormatting sqref="I5:I41">
    <cfRule type="expression" priority="2" aboveAverage="0" equalAverage="0" bottom="0" percent="0" rank="0" text="" dxfId="0">
      <formula>$I5="Ja"</formula>
    </cfRule>
    <cfRule type="expression" priority="3" aboveAverage="0" equalAverage="0" bottom="0" percent="0" rank="0" text="" dxfId="1">
      <formula>$I5="Nein"</formula>
    </cfRule>
  </conditionalFormatting>
  <dataValidations count="2">
    <dataValidation allowBlank="true" error="Bitte wählen Sie eine gültige Hauptkategorie aus der Liste." errorStyle="stop" errorTitle="Ungültige Kategorie" operator="between" prompt="Kategorie aus der Liste auswählen" promptTitle="Hauptkategorie" showDropDown="false" showErrorMessage="false" showInputMessage="false" sqref="C5:C41" type="list">
      <formula1>"Einkünfte nichtselbstständig,Einkünfte Kapitalvermögen,Einkünfte Vermietung,Werbungskosten,Sonderausgaben,Außergewöhnliche Belastungen,Haushaltsnahe Dienstleistungen,Handwerkerleistungen,Spenden"</formula1>
      <formula2>0</formula2>
    </dataValidation>
    <dataValidation allowBlank="true" errorStyle="stop" operator="between" prompt="Ja oder Nein auswählen" promptTitle="Absetzbar?" showDropDown="false" showErrorMessage="false" showInputMessage="false" sqref="I5:I41" type="list">
      <formula1>"Ja,Nein"</formula1>
      <formula2>0</formula2>
    </dataValidation>
  </dataValidations>
  <printOptions headings="false" gridLines="false" gridLinesSet="true" horizontalCentered="false" verticalCentered="false"/>
  <pageMargins left="0.4" right="0.4" top="0.5" bottom="0.5"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2026-07-21T07:27:27Z</dcterms:created>
  <dc:creator>openpyxl</dc:creator>
  <dc:description/>
  <dc:language>en-US</dc:language>
  <cp:lastModifiedBy/>
  <dcterms:modified xsi:type="dcterms:W3CDTF">2026-07-21T07:27:27Z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