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10BE8CC8-D05A-4BF4-B682-BD920B83D85E}" xr6:coauthVersionLast="47" xr6:coauthVersionMax="47" xr10:uidLastSave="{00000000-0000-0000-0000-000000000000}"/>
  <bookViews>
    <workbookView xWindow="690" yWindow="690" windowWidth="25500" windowHeight="13500" tabRatio="500" xr2:uid="{00000000-000D-0000-FFFF-FFFF00000000}"/>
  </bookViews>
  <sheets>
    <sheet name="Musikfolge" sheetId="1" r:id="rId1"/>
    <sheet name="Auswertung" sheetId="2" r:id="rId2"/>
    <sheet name="Stammdaten" sheetId="3" r:id="rId3"/>
  </sheets>
  <definedNames>
    <definedName name="_xlnm._FilterDatabase" localSheetId="0" hidden="1">Musikfolge!$B$20:$R$80</definedName>
    <definedName name="Blk_Name">Stammdaten!$C$65:$C$70</definedName>
    <definedName name="Blk_Soll">Stammdaten!$D$65:$D$70</definedName>
    <definedName name="_xlnm.Print_Area" localSheetId="0">Musikfolge!$A$1:$R$85</definedName>
    <definedName name="_xlnm.Print_Area" localSheetId="2">Stammdaten!$A$1:$J$95</definedName>
    <definedName name="_xlnm.Print_Titles" localSheetId="0">Musikfolge!$19:$20</definedName>
    <definedName name="Kat_Bearbeiter">Stammdaten!$E$36:$E$61</definedName>
    <definedName name="Kat_Dauer">Stammdaten!$I$36:$I$61</definedName>
    <definedName name="Kat_Komponist">Stammdaten!$D$36:$D$61</definedName>
    <definedName name="Kat_PF">Stammdaten!$J$36:$J$61</definedName>
    <definedName name="Kat_Schutz">Stammdaten!$H$36:$H$61</definedName>
    <definedName name="Kat_Titel">Stammdaten!$C$36:$C$61</definedName>
    <definedName name="Kat_Verleger">Stammdaten!$F$36:$F$61</definedName>
    <definedName name="Kat_WerkNr">Stammdaten!$G$36:$G$61</definedName>
    <definedName name="Liste_Nutzung">Stammdaten!$E$74:$E$76</definedName>
    <definedName name="Liste_PF">Stammdaten!$I$74:$I$75</definedName>
    <definedName name="Liste_Schutz">Stammdaten!$C$74:$C$76</definedName>
    <definedName name="Liste_Status">Stammdaten!$G$74:$G$76</definedName>
    <definedName name="Meldefrist_Datum">Stammdaten!$D$32</definedName>
    <definedName name="Meldefrist_Wochen">Stammdaten!$D$26</definedName>
    <definedName name="Schwelle_Direkt">Stammdaten!$D$28</definedName>
    <definedName name="Toleranz_Block">Stammdaten!$D$30</definedName>
    <definedName name="Toleranz_Dauer">Stammdaten!$D$29</definedName>
    <definedName name="Warnschwelle_Tage">Stammdaten!$D$27</definedName>
    <definedName name="Ziel_Pruefquote">Stammdaten!$D$31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32" i="3" l="1"/>
  <c r="F64" i="2"/>
  <c r="E64" i="2"/>
  <c r="D64" i="2"/>
  <c r="E63" i="2"/>
  <c r="D63" i="2"/>
  <c r="F63" i="2" s="1"/>
  <c r="E62" i="2"/>
  <c r="D62" i="2"/>
  <c r="F62" i="2" s="1"/>
  <c r="E61" i="2"/>
  <c r="E60" i="2"/>
  <c r="E59" i="2"/>
  <c r="E58" i="2"/>
  <c r="E57" i="2"/>
  <c r="E56" i="2"/>
  <c r="F56" i="2" s="1"/>
  <c r="D56" i="2"/>
  <c r="F50" i="2"/>
  <c r="F48" i="2"/>
  <c r="G44" i="2"/>
  <c r="E44" i="2"/>
  <c r="D44" i="2"/>
  <c r="I44" i="2" s="1"/>
  <c r="G43" i="2"/>
  <c r="D43" i="2"/>
  <c r="I43" i="2" s="1"/>
  <c r="G42" i="2"/>
  <c r="G41" i="2"/>
  <c r="G40" i="2"/>
  <c r="G39" i="2"/>
  <c r="G38" i="2"/>
  <c r="G37" i="2"/>
  <c r="G36" i="2"/>
  <c r="G35" i="2"/>
  <c r="E31" i="2"/>
  <c r="C31" i="2"/>
  <c r="D31" i="2" s="1"/>
  <c r="E30" i="2"/>
  <c r="D30" i="2"/>
  <c r="C30" i="2"/>
  <c r="E29" i="2"/>
  <c r="C29" i="2"/>
  <c r="D29" i="2" s="1"/>
  <c r="C26" i="2"/>
  <c r="E26" i="2" s="1"/>
  <c r="C25" i="2"/>
  <c r="E25" i="2" s="1"/>
  <c r="C24" i="2"/>
  <c r="D24" i="2" s="1"/>
  <c r="H19" i="2"/>
  <c r="C19" i="2"/>
  <c r="E19" i="2" s="1"/>
  <c r="H18" i="2"/>
  <c r="I18" i="2" s="1"/>
  <c r="E18" i="2"/>
  <c r="C18" i="2"/>
  <c r="D18" i="2" s="1"/>
  <c r="H17" i="2"/>
  <c r="I17" i="2" s="1"/>
  <c r="E17" i="2"/>
  <c r="G17" i="2" s="1"/>
  <c r="D17" i="2"/>
  <c r="C17" i="2"/>
  <c r="H16" i="2"/>
  <c r="C16" i="2"/>
  <c r="E16" i="2" s="1"/>
  <c r="H15" i="2"/>
  <c r="C15" i="2"/>
  <c r="H14" i="2"/>
  <c r="D14" i="2"/>
  <c r="C14" i="2"/>
  <c r="K8" i="2"/>
  <c r="C8" i="2"/>
  <c r="M81" i="1"/>
  <c r="L81" i="1"/>
  <c r="Q80" i="1"/>
  <c r="N80" i="1"/>
  <c r="J80" i="1"/>
  <c r="H80" i="1"/>
  <c r="G80" i="1"/>
  <c r="F80" i="1"/>
  <c r="E80" i="1"/>
  <c r="B80" i="1"/>
  <c r="Q79" i="1"/>
  <c r="N79" i="1"/>
  <c r="J79" i="1"/>
  <c r="H79" i="1"/>
  <c r="G79" i="1"/>
  <c r="F79" i="1"/>
  <c r="E79" i="1"/>
  <c r="B79" i="1"/>
  <c r="Q78" i="1"/>
  <c r="N78" i="1"/>
  <c r="J78" i="1"/>
  <c r="H78" i="1"/>
  <c r="G78" i="1"/>
  <c r="F78" i="1"/>
  <c r="E78" i="1"/>
  <c r="B78" i="1"/>
  <c r="Q77" i="1"/>
  <c r="N77" i="1"/>
  <c r="J77" i="1"/>
  <c r="H77" i="1"/>
  <c r="G77" i="1"/>
  <c r="F77" i="1"/>
  <c r="E77" i="1"/>
  <c r="B77" i="1"/>
  <c r="Q76" i="1"/>
  <c r="N76" i="1"/>
  <c r="J76" i="1"/>
  <c r="H76" i="1"/>
  <c r="G76" i="1"/>
  <c r="F76" i="1"/>
  <c r="E76" i="1"/>
  <c r="B76" i="1"/>
  <c r="Q75" i="1"/>
  <c r="N75" i="1"/>
  <c r="J75" i="1"/>
  <c r="H75" i="1"/>
  <c r="G75" i="1"/>
  <c r="F75" i="1"/>
  <c r="E75" i="1"/>
  <c r="B75" i="1"/>
  <c r="Q74" i="1"/>
  <c r="N74" i="1"/>
  <c r="J74" i="1"/>
  <c r="H74" i="1"/>
  <c r="G74" i="1"/>
  <c r="F74" i="1"/>
  <c r="E74" i="1"/>
  <c r="B74" i="1"/>
  <c r="Q73" i="1"/>
  <c r="N73" i="1"/>
  <c r="J73" i="1"/>
  <c r="H73" i="1"/>
  <c r="G73" i="1"/>
  <c r="F73" i="1"/>
  <c r="E73" i="1"/>
  <c r="B73" i="1"/>
  <c r="Q72" i="1"/>
  <c r="N72" i="1"/>
  <c r="J72" i="1"/>
  <c r="H72" i="1"/>
  <c r="G72" i="1"/>
  <c r="F72" i="1"/>
  <c r="E72" i="1"/>
  <c r="B72" i="1"/>
  <c r="Q71" i="1"/>
  <c r="N71" i="1"/>
  <c r="J71" i="1"/>
  <c r="H71" i="1"/>
  <c r="G71" i="1"/>
  <c r="F71" i="1"/>
  <c r="E71" i="1"/>
  <c r="B71" i="1"/>
  <c r="Q70" i="1"/>
  <c r="N70" i="1"/>
  <c r="J70" i="1"/>
  <c r="H70" i="1"/>
  <c r="G70" i="1"/>
  <c r="F70" i="1"/>
  <c r="E70" i="1"/>
  <c r="B70" i="1"/>
  <c r="Q69" i="1"/>
  <c r="N69" i="1"/>
  <c r="J69" i="1"/>
  <c r="H69" i="1"/>
  <c r="G69" i="1"/>
  <c r="F69" i="1"/>
  <c r="E69" i="1"/>
  <c r="B69" i="1"/>
  <c r="Q68" i="1"/>
  <c r="N68" i="1"/>
  <c r="J68" i="1"/>
  <c r="H68" i="1"/>
  <c r="G68" i="1"/>
  <c r="F68" i="1"/>
  <c r="E68" i="1"/>
  <c r="B68" i="1"/>
  <c r="Q67" i="1"/>
  <c r="N67" i="1"/>
  <c r="J67" i="1"/>
  <c r="H67" i="1"/>
  <c r="G67" i="1"/>
  <c r="F67" i="1"/>
  <c r="E67" i="1"/>
  <c r="B67" i="1"/>
  <c r="Q66" i="1"/>
  <c r="N66" i="1"/>
  <c r="J66" i="1"/>
  <c r="H66" i="1"/>
  <c r="G66" i="1"/>
  <c r="F66" i="1"/>
  <c r="E66" i="1"/>
  <c r="B66" i="1"/>
  <c r="Q65" i="1"/>
  <c r="N65" i="1"/>
  <c r="J65" i="1"/>
  <c r="H65" i="1"/>
  <c r="G65" i="1"/>
  <c r="F65" i="1"/>
  <c r="E65" i="1"/>
  <c r="B65" i="1"/>
  <c r="Q64" i="1"/>
  <c r="N64" i="1"/>
  <c r="J64" i="1"/>
  <c r="H64" i="1"/>
  <c r="G64" i="1"/>
  <c r="F64" i="1"/>
  <c r="E64" i="1"/>
  <c r="B64" i="1"/>
  <c r="Q63" i="1"/>
  <c r="N63" i="1"/>
  <c r="J63" i="1"/>
  <c r="H63" i="1"/>
  <c r="G63" i="1"/>
  <c r="F63" i="1"/>
  <c r="E63" i="1"/>
  <c r="B63" i="1"/>
  <c r="Q62" i="1"/>
  <c r="N62" i="1"/>
  <c r="J62" i="1"/>
  <c r="H62" i="1"/>
  <c r="G62" i="1"/>
  <c r="F62" i="1"/>
  <c r="E62" i="1"/>
  <c r="B62" i="1"/>
  <c r="Q61" i="1"/>
  <c r="N61" i="1"/>
  <c r="J61" i="1"/>
  <c r="H61" i="1"/>
  <c r="G61" i="1"/>
  <c r="F61" i="1"/>
  <c r="E61" i="1"/>
  <c r="B61" i="1"/>
  <c r="Q60" i="1"/>
  <c r="N60" i="1"/>
  <c r="J60" i="1"/>
  <c r="H60" i="1"/>
  <c r="G60" i="1"/>
  <c r="F60" i="1"/>
  <c r="E60" i="1"/>
  <c r="B60" i="1"/>
  <c r="Q59" i="1"/>
  <c r="N59" i="1"/>
  <c r="J59" i="1"/>
  <c r="H59" i="1"/>
  <c r="G59" i="1"/>
  <c r="F59" i="1"/>
  <c r="E59" i="1"/>
  <c r="B59" i="1"/>
  <c r="Q58" i="1"/>
  <c r="N58" i="1"/>
  <c r="J58" i="1"/>
  <c r="H58" i="1"/>
  <c r="G58" i="1"/>
  <c r="F58" i="1"/>
  <c r="E58" i="1"/>
  <c r="B58" i="1"/>
  <c r="Q57" i="1"/>
  <c r="N57" i="1"/>
  <c r="J57" i="1"/>
  <c r="H57" i="1"/>
  <c r="G57" i="1"/>
  <c r="F57" i="1"/>
  <c r="E57" i="1"/>
  <c r="B57" i="1"/>
  <c r="Q56" i="1"/>
  <c r="N56" i="1"/>
  <c r="J56" i="1"/>
  <c r="H56" i="1"/>
  <c r="G56" i="1"/>
  <c r="F56" i="1"/>
  <c r="E56" i="1"/>
  <c r="B56" i="1"/>
  <c r="Q55" i="1"/>
  <c r="N55" i="1"/>
  <c r="J55" i="1"/>
  <c r="H55" i="1"/>
  <c r="G55" i="1"/>
  <c r="F55" i="1"/>
  <c r="E55" i="1"/>
  <c r="B55" i="1"/>
  <c r="Q54" i="1"/>
  <c r="N54" i="1"/>
  <c r="J54" i="1"/>
  <c r="H54" i="1"/>
  <c r="G54" i="1"/>
  <c r="F54" i="1"/>
  <c r="E54" i="1"/>
  <c r="B54" i="1"/>
  <c r="Q53" i="1"/>
  <c r="N53" i="1"/>
  <c r="J53" i="1"/>
  <c r="H53" i="1"/>
  <c r="G53" i="1"/>
  <c r="F53" i="1"/>
  <c r="E53" i="1"/>
  <c r="B53" i="1"/>
  <c r="Q52" i="1"/>
  <c r="N52" i="1"/>
  <c r="J52" i="1"/>
  <c r="H52" i="1"/>
  <c r="G52" i="1"/>
  <c r="F52" i="1"/>
  <c r="E52" i="1"/>
  <c r="B52" i="1"/>
  <c r="Q51" i="1"/>
  <c r="N51" i="1"/>
  <c r="J51" i="1"/>
  <c r="H51" i="1"/>
  <c r="G51" i="1"/>
  <c r="F51" i="1"/>
  <c r="E51" i="1"/>
  <c r="B51" i="1"/>
  <c r="Q50" i="1"/>
  <c r="N50" i="1"/>
  <c r="J50" i="1"/>
  <c r="H50" i="1"/>
  <c r="G50" i="1"/>
  <c r="F50" i="1"/>
  <c r="E50" i="1"/>
  <c r="B50" i="1"/>
  <c r="Q49" i="1"/>
  <c r="N49" i="1"/>
  <c r="J49" i="1"/>
  <c r="H49" i="1"/>
  <c r="G49" i="1"/>
  <c r="F49" i="1"/>
  <c r="E49" i="1"/>
  <c r="B49" i="1"/>
  <c r="N48" i="1"/>
  <c r="J48" i="1"/>
  <c r="H48" i="1"/>
  <c r="G48" i="1"/>
  <c r="F48" i="1"/>
  <c r="Q48" i="1" s="1"/>
  <c r="E48" i="1"/>
  <c r="B48" i="1"/>
  <c r="N47" i="1"/>
  <c r="J47" i="1"/>
  <c r="H47" i="1"/>
  <c r="G47" i="1"/>
  <c r="F47" i="1"/>
  <c r="Q47" i="1" s="1"/>
  <c r="E47" i="1"/>
  <c r="B47" i="1"/>
  <c r="N46" i="1"/>
  <c r="J46" i="1"/>
  <c r="H46" i="1"/>
  <c r="G46" i="1"/>
  <c r="F46" i="1"/>
  <c r="Q46" i="1" s="1"/>
  <c r="E46" i="1"/>
  <c r="B46" i="1"/>
  <c r="N45" i="1"/>
  <c r="J45" i="1"/>
  <c r="H45" i="1"/>
  <c r="G45" i="1"/>
  <c r="F45" i="1"/>
  <c r="Q45" i="1" s="1"/>
  <c r="E45" i="1"/>
  <c r="B45" i="1"/>
  <c r="N44" i="1"/>
  <c r="J44" i="1"/>
  <c r="H44" i="1"/>
  <c r="G44" i="1"/>
  <c r="F44" i="1"/>
  <c r="Q44" i="1" s="1"/>
  <c r="E44" i="1"/>
  <c r="B44" i="1"/>
  <c r="N43" i="1"/>
  <c r="J43" i="1"/>
  <c r="H43" i="1"/>
  <c r="G43" i="1"/>
  <c r="F43" i="1"/>
  <c r="Q43" i="1" s="1"/>
  <c r="E43" i="1"/>
  <c r="B43" i="1"/>
  <c r="N42" i="1"/>
  <c r="J42" i="1"/>
  <c r="Q42" i="1" s="1"/>
  <c r="H42" i="1"/>
  <c r="G42" i="1"/>
  <c r="F42" i="1"/>
  <c r="E42" i="1"/>
  <c r="B42" i="1"/>
  <c r="N41" i="1"/>
  <c r="J41" i="1"/>
  <c r="H41" i="1"/>
  <c r="G41" i="1"/>
  <c r="F41" i="1"/>
  <c r="Q41" i="1" s="1"/>
  <c r="E41" i="1"/>
  <c r="B41" i="1"/>
  <c r="N40" i="1"/>
  <c r="J40" i="1"/>
  <c r="Q40" i="1" s="1"/>
  <c r="H40" i="1"/>
  <c r="G40" i="1"/>
  <c r="F40" i="1"/>
  <c r="E40" i="1"/>
  <c r="B40" i="1"/>
  <c r="N39" i="1"/>
  <c r="J39" i="1"/>
  <c r="H39" i="1"/>
  <c r="G39" i="1"/>
  <c r="F39" i="1"/>
  <c r="Q39" i="1" s="1"/>
  <c r="E39" i="1"/>
  <c r="B39" i="1"/>
  <c r="Q38" i="1"/>
  <c r="N38" i="1"/>
  <c r="J38" i="1"/>
  <c r="H38" i="1"/>
  <c r="G38" i="1"/>
  <c r="F38" i="1"/>
  <c r="E38" i="1"/>
  <c r="B38" i="1"/>
  <c r="N37" i="1"/>
  <c r="J37" i="1"/>
  <c r="H37" i="1"/>
  <c r="G37" i="1"/>
  <c r="F37" i="1"/>
  <c r="Q37" i="1" s="1"/>
  <c r="E37" i="1"/>
  <c r="B37" i="1"/>
  <c r="N36" i="1"/>
  <c r="J36" i="1"/>
  <c r="E81" i="1" s="1"/>
  <c r="H36" i="1"/>
  <c r="G36" i="1"/>
  <c r="F36" i="1"/>
  <c r="Q36" i="1" s="1"/>
  <c r="E36" i="1"/>
  <c r="B36" i="1"/>
  <c r="Q35" i="1"/>
  <c r="N35" i="1"/>
  <c r="J35" i="1"/>
  <c r="H35" i="1"/>
  <c r="G35" i="1"/>
  <c r="F35" i="1"/>
  <c r="E35" i="1"/>
  <c r="B35" i="1"/>
  <c r="Q34" i="1"/>
  <c r="N34" i="1"/>
  <c r="J34" i="1"/>
  <c r="H34" i="1"/>
  <c r="G34" i="1"/>
  <c r="F34" i="1"/>
  <c r="E34" i="1"/>
  <c r="B34" i="1"/>
  <c r="Q33" i="1"/>
  <c r="N33" i="1"/>
  <c r="J33" i="1"/>
  <c r="H33" i="1"/>
  <c r="G33" i="1"/>
  <c r="F33" i="1"/>
  <c r="E33" i="1"/>
  <c r="B33" i="1"/>
  <c r="N32" i="1"/>
  <c r="J32" i="1"/>
  <c r="H32" i="1"/>
  <c r="G32" i="1"/>
  <c r="F32" i="1"/>
  <c r="Q32" i="1" s="1"/>
  <c r="E32" i="1"/>
  <c r="B32" i="1"/>
  <c r="N31" i="1"/>
  <c r="J31" i="1"/>
  <c r="Q31" i="1" s="1"/>
  <c r="H31" i="1"/>
  <c r="G31" i="1"/>
  <c r="F31" i="1"/>
  <c r="E31" i="1"/>
  <c r="B31" i="1"/>
  <c r="Q30" i="1"/>
  <c r="N30" i="1"/>
  <c r="J30" i="1"/>
  <c r="H30" i="1"/>
  <c r="G30" i="1"/>
  <c r="F30" i="1"/>
  <c r="E30" i="1"/>
  <c r="B30" i="1"/>
  <c r="Q29" i="1"/>
  <c r="N29" i="1"/>
  <c r="J29" i="1"/>
  <c r="H29" i="1"/>
  <c r="G29" i="1"/>
  <c r="F29" i="1"/>
  <c r="E29" i="1"/>
  <c r="B29" i="1"/>
  <c r="N28" i="1"/>
  <c r="J28" i="1"/>
  <c r="H28" i="1"/>
  <c r="G28" i="1"/>
  <c r="F28" i="1"/>
  <c r="Q28" i="1" s="1"/>
  <c r="E28" i="1"/>
  <c r="B28" i="1"/>
  <c r="N27" i="1"/>
  <c r="J27" i="1"/>
  <c r="H27" i="1"/>
  <c r="G27" i="1"/>
  <c r="F27" i="1"/>
  <c r="Q27" i="1" s="1"/>
  <c r="E27" i="1"/>
  <c r="B27" i="1"/>
  <c r="N26" i="1"/>
  <c r="J26" i="1"/>
  <c r="H26" i="1"/>
  <c r="G26" i="1"/>
  <c r="F26" i="1"/>
  <c r="Q26" i="1" s="1"/>
  <c r="E26" i="1"/>
  <c r="B26" i="1"/>
  <c r="N25" i="1"/>
  <c r="J25" i="1"/>
  <c r="H25" i="1"/>
  <c r="G25" i="1"/>
  <c r="F25" i="1"/>
  <c r="Q25" i="1" s="1"/>
  <c r="E25" i="1"/>
  <c r="B25" i="1"/>
  <c r="N24" i="1"/>
  <c r="J24" i="1"/>
  <c r="H24" i="1"/>
  <c r="G24" i="1"/>
  <c r="F24" i="1"/>
  <c r="Q24" i="1" s="1"/>
  <c r="E24" i="1"/>
  <c r="B24" i="1"/>
  <c r="N23" i="1"/>
  <c r="J23" i="1"/>
  <c r="H23" i="1"/>
  <c r="G23" i="1"/>
  <c r="F23" i="1"/>
  <c r="D35" i="2" s="1"/>
  <c r="I35" i="2" s="1"/>
  <c r="E23" i="1"/>
  <c r="B23" i="1"/>
  <c r="N22" i="1"/>
  <c r="J22" i="1"/>
  <c r="Q22" i="1" s="1"/>
  <c r="H22" i="1"/>
  <c r="G22" i="1"/>
  <c r="F22" i="1"/>
  <c r="E22" i="1"/>
  <c r="B22" i="1"/>
  <c r="N21" i="1"/>
  <c r="J21" i="1"/>
  <c r="E24" i="2" s="1"/>
  <c r="H21" i="1"/>
  <c r="G21" i="1"/>
  <c r="F21" i="1"/>
  <c r="E43" i="2" s="1"/>
  <c r="E21" i="1"/>
  <c r="B21" i="1"/>
  <c r="B14" i="1"/>
  <c r="O10" i="1"/>
  <c r="I10" i="1"/>
  <c r="D10" i="1"/>
  <c r="O9" i="1"/>
  <c r="L9" i="1"/>
  <c r="I9" i="1"/>
  <c r="D9" i="1"/>
  <c r="O8" i="1"/>
  <c r="I8" i="1"/>
  <c r="D8" i="1"/>
  <c r="I7" i="1"/>
  <c r="D7" i="1"/>
  <c r="G18" i="2" l="1"/>
  <c r="F43" i="2"/>
  <c r="I16" i="2"/>
  <c r="O57" i="1"/>
  <c r="O77" i="1"/>
  <c r="I14" i="2"/>
  <c r="O50" i="1"/>
  <c r="O55" i="1"/>
  <c r="I19" i="2"/>
  <c r="J16" i="2"/>
  <c r="D39" i="2"/>
  <c r="I39" i="2" s="1"/>
  <c r="Q14" i="1"/>
  <c r="F25" i="2"/>
  <c r="D15" i="2"/>
  <c r="D26" i="2"/>
  <c r="D36" i="2"/>
  <c r="I36" i="2" s="1"/>
  <c r="D40" i="2"/>
  <c r="I40" i="2" s="1"/>
  <c r="E15" i="2"/>
  <c r="I15" i="2" s="1"/>
  <c r="E36" i="2"/>
  <c r="F36" i="2" s="1"/>
  <c r="E40" i="2"/>
  <c r="F40" i="2" s="1"/>
  <c r="N81" i="1"/>
  <c r="O56" i="1" s="1"/>
  <c r="J19" i="2"/>
  <c r="F26" i="2"/>
  <c r="F44" i="2"/>
  <c r="E8" i="2"/>
  <c r="F29" i="2"/>
  <c r="E37" i="2"/>
  <c r="E41" i="2"/>
  <c r="Q21" i="1"/>
  <c r="J15" i="2" s="1"/>
  <c r="G8" i="2"/>
  <c r="H20" i="2"/>
  <c r="F37" i="2"/>
  <c r="F41" i="2"/>
  <c r="F49" i="2"/>
  <c r="F51" i="2"/>
  <c r="D37" i="2"/>
  <c r="I37" i="2" s="1"/>
  <c r="D16" i="2"/>
  <c r="F30" i="2"/>
  <c r="D38" i="2"/>
  <c r="I38" i="2" s="1"/>
  <c r="D42" i="2"/>
  <c r="I42" i="2" s="1"/>
  <c r="F47" i="2"/>
  <c r="I8" i="2"/>
  <c r="E42" i="2"/>
  <c r="F42" i="2" s="1"/>
  <c r="E38" i="2"/>
  <c r="E14" i="2"/>
  <c r="F38" i="2"/>
  <c r="F24" i="2"/>
  <c r="F31" i="2"/>
  <c r="Q23" i="1"/>
  <c r="D41" i="2"/>
  <c r="I41" i="2" s="1"/>
  <c r="G14" i="1"/>
  <c r="D19" i="2"/>
  <c r="D25" i="2"/>
  <c r="E35" i="2"/>
  <c r="E39" i="2"/>
  <c r="F35" i="2"/>
  <c r="F39" i="2"/>
  <c r="O67" i="1" l="1"/>
  <c r="O30" i="1"/>
  <c r="O74" i="1"/>
  <c r="K15" i="2"/>
  <c r="G15" i="2"/>
  <c r="O42" i="1"/>
  <c r="O22" i="1"/>
  <c r="O24" i="1"/>
  <c r="E14" i="1"/>
  <c r="O64" i="1"/>
  <c r="O44" i="1"/>
  <c r="O39" i="1"/>
  <c r="O66" i="1"/>
  <c r="O46" i="1"/>
  <c r="O26" i="1"/>
  <c r="O79" i="1"/>
  <c r="O59" i="1"/>
  <c r="O52" i="1"/>
  <c r="O38" i="1"/>
  <c r="O72" i="1"/>
  <c r="O23" i="1"/>
  <c r="O58" i="1"/>
  <c r="O63" i="1"/>
  <c r="O43" i="1"/>
  <c r="O78" i="1"/>
  <c r="O69" i="1"/>
  <c r="O49" i="1"/>
  <c r="O29" i="1"/>
  <c r="O62" i="1"/>
  <c r="O41" i="1"/>
  <c r="O32" i="1"/>
  <c r="O54" i="1"/>
  <c r="O76" i="1"/>
  <c r="O27" i="1"/>
  <c r="M14" i="1"/>
  <c r="J14" i="1"/>
  <c r="D58" i="2"/>
  <c r="F58" i="2" s="1"/>
  <c r="J18" i="2"/>
  <c r="K18" i="2" s="1"/>
  <c r="D57" i="2"/>
  <c r="F57" i="2" s="1"/>
  <c r="D61" i="2"/>
  <c r="F61" i="2" s="1"/>
  <c r="P81" i="1"/>
  <c r="D60" i="2"/>
  <c r="F60" i="2" s="1"/>
  <c r="D59" i="2"/>
  <c r="F59" i="2" s="1"/>
  <c r="J14" i="2"/>
  <c r="O48" i="1"/>
  <c r="K19" i="2"/>
  <c r="G19" i="2"/>
  <c r="O61" i="1"/>
  <c r="O51" i="1"/>
  <c r="O37" i="1"/>
  <c r="O33" i="1"/>
  <c r="O28" i="1"/>
  <c r="K16" i="2"/>
  <c r="G16" i="2"/>
  <c r="O36" i="1"/>
  <c r="O35" i="1"/>
  <c r="J17" i="2"/>
  <c r="K17" i="2" s="1"/>
  <c r="O47" i="1"/>
  <c r="O25" i="1"/>
  <c r="O21" i="1"/>
  <c r="O80" i="1"/>
  <c r="O73" i="1"/>
  <c r="D20" i="2"/>
  <c r="K20" i="2" s="1"/>
  <c r="O75" i="1"/>
  <c r="O68" i="1"/>
  <c r="O70" i="1"/>
  <c r="O53" i="1"/>
  <c r="O71" i="1"/>
  <c r="E20" i="2"/>
  <c r="O40" i="1"/>
  <c r="O65" i="1"/>
  <c r="O45" i="1"/>
  <c r="G14" i="2"/>
  <c r="O60" i="1"/>
  <c r="O34" i="1"/>
  <c r="O31" i="1"/>
  <c r="F14" i="2" l="1"/>
  <c r="F16" i="2"/>
  <c r="F18" i="2"/>
  <c r="F15" i="2"/>
  <c r="F17" i="2"/>
  <c r="F19" i="2"/>
  <c r="I20" i="2"/>
  <c r="J20" i="2"/>
  <c r="K14" i="2"/>
  <c r="O81" i="1"/>
  <c r="F20" i="2" l="1"/>
</calcChain>
</file>

<file path=xl/sharedStrings.xml><?xml version="1.0" encoding="utf-8"?>
<sst xmlns="http://schemas.openxmlformats.org/spreadsheetml/2006/main" count="551" uniqueCount="315">
  <si>
    <t>Musikfolge zur Meldung der aufgeführten Werke. Potpourris mit „P“, Werkfragmente mit „F“ kennzeichnen.</t>
  </si>
  <si>
    <t>Werkverzeichnis einer Einzelveranstaltung mit Live-Musik · Erfassung, Prüfung und Einreichung</t>
  </si>
  <si>
    <t>01</t>
  </si>
  <si>
    <t>VERANSTALTUNG &amp; MELDUNG</t>
  </si>
  <si>
    <t>VERANSTALTER</t>
  </si>
  <si>
    <t>VERANSTALTUNGSTITEL</t>
  </si>
  <si>
    <t>FRISTENMONITOR</t>
  </si>
  <si>
    <t>SPIELSTÄTTE / ORT</t>
  </si>
  <si>
    <t>ART DER VERANSTALTUNG</t>
  </si>
  <si>
    <t>Veranstaltungsdatum</t>
  </si>
  <si>
    <t>DATUM / UHRZEIT</t>
  </si>
  <si>
    <t>BESETZUNG</t>
  </si>
  <si>
    <t>GEMA-KUNDENNUMMER</t>
  </si>
  <si>
    <t>LIZENZ- / VORGANGSNR.</t>
  </si>
  <si>
    <t>Verbleibende Tage</t>
  </si>
  <si>
    <t>02</t>
  </si>
  <si>
    <t>KENNZAHLEN DER MUSIKFOLGE</t>
  </si>
  <si>
    <t>Werte aktualisieren sich automatisch</t>
  </si>
  <si>
    <t>ERFASSTE WERKE</t>
  </si>
  <si>
    <t>GESAMTSPIELZEIT</t>
  </si>
  <si>
    <t>ANTEIL GEMA-PFLICHTIG</t>
  </si>
  <si>
    <t>EINREICHUNGSFÄHIG</t>
  </si>
  <si>
    <t>OFFENE PRÜFHINWEISE</t>
  </si>
  <si>
    <t>ANTEIL EIGENWERKE</t>
  </si>
  <si>
    <t>Zeilen mit Titel</t>
  </si>
  <si>
    <t>Summe aller Aufführungen</t>
  </si>
  <si>
    <t>bezogen auf die Spielzeit</t>
  </si>
  <si>
    <t>Werke ohne offenen Hinweis</t>
  </si>
  <si>
    <t>vor Einreichung klären</t>
  </si>
  <si>
    <t>Prüfgröße Direktverrechnung</t>
  </si>
  <si>
    <t>03</t>
  </si>
  <si>
    <t>MUSIKFOLGE · WERKVERZEICHNIS</t>
  </si>
  <si>
    <t>Gelbe Zellen ausfüllen · graue Zellen rechnen selbst</t>
  </si>
  <si>
    <t>POSITION</t>
  </si>
  <si>
    <t>MUSIKWERK</t>
  </si>
  <si>
    <t>RECHTEINHABER</t>
  </si>
  <si>
    <t>EINSTUFUNG</t>
  </si>
  <si>
    <t>SPIELZEIT</t>
  </si>
  <si>
    <t>MELDUNG</t>
  </si>
  <si>
    <t>Nr.</t>
  </si>
  <si>
    <t>Programm-
block</t>
  </si>
  <si>
    <t>Titel des Musikwerkes</t>
  </si>
  <si>
    <t>GEMA-
Werk-Nr.</t>
  </si>
  <si>
    <t>Komponist</t>
  </si>
  <si>
    <t>Bearbeiter</t>
  </si>
  <si>
    <t>Verleger</t>
  </si>
  <si>
    <t>P/F</t>
  </si>
  <si>
    <t>Schutzstatus</t>
  </si>
  <si>
    <t>Nutzungs-
art</t>
  </si>
  <si>
    <t>Spiel-
dauer</t>
  </si>
  <si>
    <t>Anz.</t>
  </si>
  <si>
    <t>Gesamt-
dauer</t>
  </si>
  <si>
    <t>Anteil</t>
  </si>
  <si>
    <t>Status</t>
  </si>
  <si>
    <t>Prüfhinweis</t>
  </si>
  <si>
    <t>Bemerkung</t>
  </si>
  <si>
    <t>Einlassmusik</t>
  </si>
  <si>
    <t>Einlassmusik (Auszug)</t>
  </si>
  <si>
    <t>F</t>
  </si>
  <si>
    <t>Tonträger</t>
  </si>
  <si>
    <t>Geprüft</t>
  </si>
  <si>
    <t>Vorlaufmusik ab Einlass</t>
  </si>
  <si>
    <t>Set 1</t>
  </si>
  <si>
    <t>Abendlicht</t>
  </si>
  <si>
    <t>Live</t>
  </si>
  <si>
    <t>Blaue Stunde</t>
  </si>
  <si>
    <t>Erste Reihe</t>
  </si>
  <si>
    <t>Eigenkomposition</t>
  </si>
  <si>
    <t>Fernweh</t>
  </si>
  <si>
    <t>Nordwind</t>
  </si>
  <si>
    <t>Halbe Wahrheit</t>
  </si>
  <si>
    <t>Silberstreif</t>
  </si>
  <si>
    <t>Sommerregen</t>
  </si>
  <si>
    <t>Pausenmusik</t>
  </si>
  <si>
    <t>Pausenmusik (Auszug)</t>
  </si>
  <si>
    <t>Erfasst</t>
  </si>
  <si>
    <t>Kennzeichnung noch offen</t>
  </si>
  <si>
    <t>Set 2</t>
  </si>
  <si>
    <t>Hafenlichter</t>
  </si>
  <si>
    <t>Morgengrau</t>
  </si>
  <si>
    <t>Kein Zurück</t>
  </si>
  <si>
    <t>Stiller Fluss</t>
  </si>
  <si>
    <t>Sternenpfad</t>
  </si>
  <si>
    <t>Verlagsangabe wird nachgetragen</t>
  </si>
  <si>
    <t>Alte Volksweise</t>
  </si>
  <si>
    <t>Bearbeitung angemeldet</t>
  </si>
  <si>
    <t>Nachtschicht</t>
  </si>
  <si>
    <t>Potpourri Tanzrunde</t>
  </si>
  <si>
    <t>P</t>
  </si>
  <si>
    <t>Medley aus mehreren Werken</t>
  </si>
  <si>
    <t>Set 3</t>
  </si>
  <si>
    <t>Zwischen den Zeilen</t>
  </si>
  <si>
    <t>Tanz im Mai</t>
  </si>
  <si>
    <t>Wolkenzug</t>
  </si>
  <si>
    <t>Roter Mond</t>
  </si>
  <si>
    <t>Taktlos</t>
  </si>
  <si>
    <t>Frühnebel</t>
  </si>
  <si>
    <t>Dauer bitte gegenprüfen</t>
  </si>
  <si>
    <t>Weiter Weg</t>
  </si>
  <si>
    <t>Noch nicht im Repertoire-Katalog</t>
  </si>
  <si>
    <t>Weite Sicht</t>
  </si>
  <si>
    <t>Spieldauer wird nachgetragen</t>
  </si>
  <si>
    <t>Zugabe</t>
  </si>
  <si>
    <t>Endlich Freitag</t>
  </si>
  <si>
    <t>Letzte Runde</t>
  </si>
  <si>
    <t>SUMME · MUSIKFOLGE</t>
  </si>
  <si>
    <t>EINGABEFELD</t>
  </si>
  <si>
    <t>AUS KATALOG BEFÜLLT</t>
  </si>
  <si>
    <t>GEMA-PFLICHTIG</t>
  </si>
  <si>
    <t>EIGENWERK</t>
  </si>
  <si>
    <t>GEMA-FREI</t>
  </si>
  <si>
    <t>PRÜFHINWEIS OFFEN</t>
  </si>
  <si>
    <t>P = Potpourri/Medley   ·   F = Werkfragment (Vorlauf-, Pausen-, Zwischen- und Schlussmusik)   ·   Spieldauer im Format hh:mm:ss erfassen   ·   Werke ohne Repertoire-Eintrag zuerst im Blatt „Stammdaten“ anlegen.</t>
  </si>
  <si>
    <t>AUSWERTUNG DER MUSIKFOLGE</t>
  </si>
  <si>
    <t>Alle Werte werden aus dem Blatt „Musikfolge“ berechnet. Keine Eingaben erforderlich.</t>
  </si>
  <si>
    <t>Zeitbilanz je Programmblock · Rechteinhaber · Direktverrechnung · Meldecheckliste</t>
  </si>
  <si>
    <t>KENNZAHLEN IM ÜBERBLICK</t>
  </si>
  <si>
    <t>Stand: automatisch berechnet</t>
  </si>
  <si>
    <t>WERKE GESAMT</t>
  </si>
  <si>
    <t>Ø SPIELDAUER JE WERK</t>
  </si>
  <si>
    <t>PRÜFQUOTE</t>
  </si>
  <si>
    <t>erfasste Zeilen</t>
  </si>
  <si>
    <t>inkl. Mehrfachaufführungen</t>
  </si>
  <si>
    <t>Mittelwert</t>
  </si>
  <si>
    <t>Schwelle Direktverrechnung</t>
  </si>
  <si>
    <t>geprüft oder gemeldet</t>
  </si>
  <si>
    <t>ZEITBILANZ JE PROGRAMMBLOCK</t>
  </si>
  <si>
    <t>Ist-Spielzeit gegen Soll-Spielzeit</t>
  </si>
  <si>
    <t>Programmblock</t>
  </si>
  <si>
    <t>Werke</t>
  </si>
  <si>
    <t>Ist-Spielzeit</t>
  </si>
  <si>
    <t>Ø je Werk</t>
  </si>
  <si>
    <t>Soll-Spielzeit</t>
  </si>
  <si>
    <t>Abweichung</t>
  </si>
  <si>
    <t>Offene
Hinweise</t>
  </si>
  <si>
    <t>Bewertung</t>
  </si>
  <si>
    <t>SUMME</t>
  </si>
  <si>
    <t>SCHUTZSTATUS UND NUTZUNGSART</t>
  </si>
  <si>
    <t>Grundlage der Abrechnung</t>
  </si>
  <si>
    <t>Spielzeit</t>
  </si>
  <si>
    <t>Bedeutung für die Meldung</t>
  </si>
  <si>
    <t>Werke des GEMA-Repertoires – vollständige Angaben zu Komponist, Bearbeiter und Verleger erforderlich</t>
  </si>
  <si>
    <t>Gemeinfreie oder nicht vertretene Werke – in der Musikfolge ausdrücklich als GEMA-frei kennzeichnen</t>
  </si>
  <si>
    <t>Eigene angemeldete Werke – Prüfgröße für die Netto-Einzelverrechnung (Direktverrechnung)</t>
  </si>
  <si>
    <t>Nutzungsart</t>
  </si>
  <si>
    <t>Erläuterung</t>
  </si>
  <si>
    <t>Live vorgetragene Werke der Besetzung</t>
  </si>
  <si>
    <t>Wiedergabe ab Tonträger, z. B. Einlass- und Pausenmusik</t>
  </si>
  <si>
    <t>Live-Vortrag zu vorproduziertem Playback</t>
  </si>
  <si>
    <t>04</t>
  </si>
  <si>
    <t>AUFTEILUNG NACH RECHTEINHABERN</t>
  </si>
  <si>
    <t>Komponisten aus dem Repertoire-Katalog</t>
  </si>
  <si>
    <t>Anteil an der Spielzeit</t>
  </si>
  <si>
    <t>Hinweis</t>
  </si>
  <si>
    <t>M. Berger</t>
  </si>
  <si>
    <t>A. Krüger</t>
  </si>
  <si>
    <t>T. Lehmann</t>
  </si>
  <si>
    <t>S. Vogt</t>
  </si>
  <si>
    <t>J. Brandt</t>
  </si>
  <si>
    <t>K. Winter</t>
  </si>
  <si>
    <t>R. Habel</t>
  </si>
  <si>
    <t>K. Winter / R. Habel</t>
  </si>
  <si>
    <t>Traditionell</t>
  </si>
  <si>
    <t>Diverse</t>
  </si>
  <si>
    <t>05</t>
  </si>
  <si>
    <t>PRÜFUNG DER DIREKTVERRECHNUNG</t>
  </si>
  <si>
    <t>Anteil eigener Werke an der Gesamtspielzeit</t>
  </si>
  <si>
    <t>Gesamtspielzeit der Musikfolge</t>
  </si>
  <si>
    <t>davon Eigenwerke</t>
  </si>
  <si>
    <t>Anteil Eigenwerke</t>
  </si>
  <si>
    <t>Erforderliche Schwelle</t>
  </si>
  <si>
    <t>ERGEBNIS</t>
  </si>
  <si>
    <t>06</t>
  </si>
  <si>
    <t>MELDECHECKLISTE VOR EINREICHUNG</t>
  </si>
  <si>
    <t>Alle Punkte auf „OK“ bringen</t>
  </si>
  <si>
    <t>Prüfpunkt</t>
  </si>
  <si>
    <t>Ist</t>
  </si>
  <si>
    <t>Soll</t>
  </si>
  <si>
    <t>Erfasste Werke</t>
  </si>
  <si>
    <t>Mindestens ein Werk muss in der Musikfolge stehen.</t>
  </si>
  <si>
    <t>Werke ohne offenen Prüfhinweis</t>
  </si>
  <si>
    <t>Spalte „Prüfhinweis“ im Blatt „Musikfolge“ abarbeiten.</t>
  </si>
  <si>
    <t>Werke ohne Repertoire-Zuordnung</t>
  </si>
  <si>
    <t>Fehlende Titel im Repertoire-Katalog anlegen.</t>
  </si>
  <si>
    <t>Werke ohne Spieldauer</t>
  </si>
  <si>
    <t>Spieldauer im Format hh:mm:ss ergänzen.</t>
  </si>
  <si>
    <t>Fehlende P/F-Kennzeichnung</t>
  </si>
  <si>
    <t>Potpourris mit „P“, Werkfragmente mit „F“ kennzeichnen.</t>
  </si>
  <si>
    <t>Unplausible Spieldauern</t>
  </si>
  <si>
    <t>Abweichung zur Richtdauer prüfen – häufig ein Tippfehler.</t>
  </si>
  <si>
    <t>Prüfquote der Werke</t>
  </si>
  <si>
    <t>Status je Zeile auf „Geprüft“ oder „Gemeldet“ setzen.</t>
  </si>
  <si>
    <t>Verbleibende Tage bis Meldefrist</t>
  </si>
  <si>
    <t>Musikfolge rechtzeitig vor Fristablauf einreichen.</t>
  </si>
  <si>
    <t>GEMA-Kundennummer hinterlegt</t>
  </si>
  <si>
    <t>Kundennummer im Blatt „Stammdaten“ eintragen.</t>
  </si>
  <si>
    <t>07</t>
  </si>
  <si>
    <t>GRAFISCHE AUSWERTUNG</t>
  </si>
  <si>
    <t>Spielzeitanteile und Schutzstatus</t>
  </si>
  <si>
    <t>Alle Kennzahlen dieses Blattes werden ausschließlich aus dem Blatt „Musikfolge“ und den Parametern im Blatt „Stammdaten“ berechnet. Beispieldaten sind frei erfunden.</t>
  </si>
  <si>
    <t>STAMMDATEN &amp; REPERTOIRE</t>
  </si>
  <si>
    <t>Alle grau hinterlegten Zellen dieser Mappe werden aus diesem Blatt gespeist. Gelbe Zellen sind Eingabefelder.</t>
  </si>
  <si>
    <t>Zentrale Datenbasis der Vorlage · Veranstalter, Parameter, Werkkatalog und Auswahllisten</t>
  </si>
  <si>
    <t>ANGABEN ZUM VERANSTALTER</t>
  </si>
  <si>
    <t>Erscheinen im Kopf der Musikfolge</t>
  </si>
  <si>
    <t>Veranstalter / Firma</t>
  </si>
  <si>
    <t>Muster Veranstaltungs GmbH</t>
  </si>
  <si>
    <t>Straße / Nr.</t>
  </si>
  <si>
    <t>Musterstraße 18</t>
  </si>
  <si>
    <t>PLZ / Ort</t>
  </si>
  <si>
    <t>12345 Musterstadt</t>
  </si>
  <si>
    <t>Ansprechpartner</t>
  </si>
  <si>
    <t>M. Muster</t>
  </si>
  <si>
    <t>E-Mail / Telefon</t>
  </si>
  <si>
    <t>kontakt@musterfirma.de · 0123 4567890</t>
  </si>
  <si>
    <t>GEMA-Kundennummer</t>
  </si>
  <si>
    <t>1234567</t>
  </si>
  <si>
    <t>ANGABEN ZUR VERANSTALTUNG</t>
  </si>
  <si>
    <t>Grundlage für Meldefrist und Auswertung</t>
  </si>
  <si>
    <t>Veranstaltungstitel</t>
  </si>
  <si>
    <t>Sommerkonzert 2026</t>
  </si>
  <si>
    <t>Beginn / Ende</t>
  </si>
  <si>
    <t>20:00 – 23:15 Uhr</t>
  </si>
  <si>
    <t>Spielstätte</t>
  </si>
  <si>
    <t>Kulturhaus Musterstadt</t>
  </si>
  <si>
    <t>Veranstaltungsraum</t>
  </si>
  <si>
    <t>Großer Saal</t>
  </si>
  <si>
    <t>Art der Veranstaltung</t>
  </si>
  <si>
    <t>Konzert</t>
  </si>
  <si>
    <t>Besetzung / Anzahl Mitwirkende</t>
  </si>
  <si>
    <t>Band · 5 Mitwirkende</t>
  </si>
  <si>
    <t>Eintritt / erwartete Besucher</t>
  </si>
  <si>
    <t>18,00 € · 320 Besucher</t>
  </si>
  <si>
    <t>Lizenz- / Vorgangsnummer</t>
  </si>
  <si>
    <t>VA-2026-000418</t>
  </si>
  <si>
    <t>PARAMETER &amp; GRENZWERTE</t>
  </si>
  <si>
    <t>Steuern Prüfungen und Ampeln der gesamten Mappe</t>
  </si>
  <si>
    <t>Meldefrist nach der Veranstaltung (Wochen)</t>
  </si>
  <si>
    <t>Setlist/Musikfolge fristgerecht einreichen</t>
  </si>
  <si>
    <t>Warnschwelle Meldefrist (Tage)</t>
  </si>
  <si>
    <t>Ab hier wird der Fristenmonitor rot</t>
  </si>
  <si>
    <t>Schwelle Direktverrechnung (Eigenwerke)</t>
  </si>
  <si>
    <t>Prüfgröße für die Netto-Einzelverrechnung</t>
  </si>
  <si>
    <t>Toleranz Spieldauer je Werk</t>
  </si>
  <si>
    <t>Abweichung zur Richtdauer aus dem Katalog</t>
  </si>
  <si>
    <t>Toleranz Programmblock (Minuten)</t>
  </si>
  <si>
    <t>Abweichung Ist- zu Soll-Spielzeit je Block</t>
  </si>
  <si>
    <t>Ziel-Prüfquote der Werke</t>
  </si>
  <si>
    <t>Anteil geprüfter oder gemeldeter Werke</t>
  </si>
  <si>
    <t>Meldefrist (errechnet)</t>
  </si>
  <si>
    <t>Veranstaltungsdatum zuzüglich Meldefrist in Wochen</t>
  </si>
  <si>
    <t>REPERTOIRE-KATALOG</t>
  </si>
  <si>
    <t>Basis für die Auto-Befüllung der Musikfolge</t>
  </si>
  <si>
    <t>GEMA-Werk-Nr.</t>
  </si>
  <si>
    <t>Richtdauer</t>
  </si>
  <si>
    <t>Muster Musikverlag GmbH</t>
  </si>
  <si>
    <t>1234567-001</t>
  </si>
  <si>
    <t>GEMA-pflichtig</t>
  </si>
  <si>
    <t>Nordton Edition</t>
  </si>
  <si>
    <t>1234567-002</t>
  </si>
  <si>
    <t>1234567-003</t>
  </si>
  <si>
    <t>1234567-004</t>
  </si>
  <si>
    <t>1234567-005</t>
  </si>
  <si>
    <t>Klangwerk Verlag</t>
  </si>
  <si>
    <t>1234567-006</t>
  </si>
  <si>
    <t>1234567-007</t>
  </si>
  <si>
    <t>1234567-008</t>
  </si>
  <si>
    <t>1234567-009</t>
  </si>
  <si>
    <t>1234567-010</t>
  </si>
  <si>
    <t>1234567-013</t>
  </si>
  <si>
    <t>1234567-014</t>
  </si>
  <si>
    <t>1234567-015</t>
  </si>
  <si>
    <t>1234567-016</t>
  </si>
  <si>
    <t>Eigenverlag</t>
  </si>
  <si>
    <t>2345678-001</t>
  </si>
  <si>
    <t>Eigenwerk</t>
  </si>
  <si>
    <t>2345678-002</t>
  </si>
  <si>
    <t>2345678-003</t>
  </si>
  <si>
    <t>2345678-004</t>
  </si>
  <si>
    <t>2345678-005</t>
  </si>
  <si>
    <t>2345678-006</t>
  </si>
  <si>
    <t>2345678-007</t>
  </si>
  <si>
    <t>P. Adler</t>
  </si>
  <si>
    <t>GEMA-frei</t>
  </si>
  <si>
    <t>1234567-011</t>
  </si>
  <si>
    <t>1234567-012</t>
  </si>
  <si>
    <t>PROGRAMMBLÖCKE &amp; SOLL-SPIELZEIT</t>
  </si>
  <si>
    <t>Steuern Dropdown und Zeitbilanz</t>
  </si>
  <si>
    <t>Hinweis zur Verwendung</t>
  </si>
  <si>
    <t>Musik vor Veranstaltungsbeginn – als Fragment (F) kennzeichnen</t>
  </si>
  <si>
    <t>Erster Programmteil des Hauptprogramms</t>
  </si>
  <si>
    <t>Musik während der Pause – als Fragment (F) kennzeichnen</t>
  </si>
  <si>
    <t>Zweiter Programmteil des Hauptprogramms</t>
  </si>
  <si>
    <t>Dritter Programmteil des Hauptprogramms</t>
  </si>
  <si>
    <t>Zugaben zählen zur meldepflichtigen Musikfolge</t>
  </si>
  <si>
    <t>AUSWAHLLISTEN</t>
  </si>
  <si>
    <t>Erweiterbar – Dropdowns übernehmen Änderungen</t>
  </si>
  <si>
    <t>Bearbeitungsstatus</t>
  </si>
  <si>
    <t>P/F-Kennzeichen</t>
  </si>
  <si>
    <t>Playback</t>
  </si>
  <si>
    <t>Gemeldet</t>
  </si>
  <si>
    <t>ANLEITUNG IN SIEBEN SCHRITTEN</t>
  </si>
  <si>
    <t>Angaben zum Veranstalter und zur Veranstaltung in den Abschnitten 01 und 02 eintragen – sie erscheinen automatisch im Kopf der Musikfolge.</t>
  </si>
  <si>
    <t>Repertoire-Katalog (Abschnitt 04) mit dem eigenen Werkbestand füllen: Titel, Komponist, Bearbeiter, Verleger, GEMA-Werk-Nr., Schutzstatus und Richtdauer.</t>
  </si>
  <si>
    <t>Programmblöcke und Soll-Spielzeiten (Abschnitt 05) an das eigene Konzertformat anpassen.</t>
  </si>
  <si>
    <t>Im Blatt „Musikfolge“ je Zeile den Programmblock und den Titel per Dropdown wählen – Komponist, Bearbeiter, Verleger, Werk-Nr. und Schutzstatus werden ergänzt.</t>
  </si>
  <si>
    <t>Ist-Spieldauer (hh:mm:ss), Nutzungsart, P/F-Kennzeichen und Bearbeitungsstatus in den gelben Zellen erfassen.</t>
  </si>
  <si>
    <t>Spalte „Prüfhinweis“ abarbeiten, bis alle Zeilen „OK“ zeigen – erst dann ist die Musikfolge einreichungsfähig.</t>
  </si>
  <si>
    <t>Blatt „Auswertung“ prüfen (Zeitbilanz, Rechteinhaber, Direktverrechnung, Meldecheckliste) und die Musikfolge als PDF exportieren oder ausdrucken.</t>
  </si>
  <si>
    <t>08</t>
  </si>
  <si>
    <t>FARBLEGENDE &amp; HINWEISE</t>
  </si>
  <si>
    <t>BERECHNET</t>
  </si>
  <si>
    <t>PRÜFEN</t>
  </si>
  <si>
    <t>Hinweis: Diese Vorlage ist eine allgemeine Arbeitshilfe zur strukturierten Erfassung einer Musikfolge (Setlist). Sie ersetzt kein amtliches Formular und keine rechtliche Beratung. Maßgeblich sind die jeweils gültigen Vorgaben und Fristen der Verwertungsgesellschaft. Alle enthaltenen Namen, Werktitel, Nummern und Beträge sind frei erfunden.</t>
  </si>
  <si>
    <t>GEMA-SETLIST · MUSIKFOLGE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</si>
</sst>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quot; Tage&quot;"/>
    <numFmt numFmtId="166" formatCode="0.0%"/>
    <numFmt numFmtId="167" formatCode="hh:mm:ss"/>
    <numFmt numFmtId="168" formatCode="\+0.0&quot; Min&quot;;\-0.0&quot; Min&quot;;0.0&quot; Min&quot;"/>
  </numFmts>
  <fonts count="42" x14ac:knownFonts="1">
    <font>
      <sz val="11"/>
      <color theme="1"/>
      <name val="Calibri"/>
      <family val="2"/>
      <charset val="1"/>
    </font>
    <font>
      <b/>
      <sz val="20"/>
      <color rgb="FFF6E9CE"/>
      <name val="Calibri"/>
      <charset val="1"/>
    </font>
    <font>
      <sz val="8.5"/>
      <color rgb="FF22182F"/>
      <name val="Calibri"/>
      <charset val="1"/>
    </font>
    <font>
      <i/>
      <sz val="9.5"/>
      <color rgb="FFC9C0D6"/>
      <name val="Calibri"/>
      <charset val="1"/>
    </font>
    <font>
      <b/>
      <sz val="9"/>
      <color rgb="FFF6E9CE"/>
      <name val="Calibri"/>
      <charset val="1"/>
    </font>
    <font>
      <b/>
      <sz val="11.5"/>
      <color rgb="FF22182F"/>
      <name val="Calibri"/>
      <charset val="1"/>
    </font>
    <font>
      <b/>
      <sz val="8"/>
      <color rgb="FF6E6280"/>
      <name val="Calibri"/>
      <charset val="1"/>
    </font>
    <font>
      <sz val="10"/>
      <color rgb="FF22182F"/>
      <name val="Calibri"/>
      <charset val="1"/>
    </font>
    <font>
      <b/>
      <sz val="8.5"/>
      <color rgb="FFFFFFFF"/>
      <name val="Calibri"/>
      <charset val="1"/>
    </font>
    <font>
      <b/>
      <sz val="10.5"/>
      <color rgb="FF1B6B7A"/>
      <name val="Calibri"/>
      <charset val="1"/>
    </font>
    <font>
      <i/>
      <sz val="8"/>
      <color rgb="FF6E6280"/>
      <name val="Calibri"/>
      <charset val="1"/>
    </font>
    <font>
      <b/>
      <sz val="15.5"/>
      <color rgb="FFB08234"/>
      <name val="Calibri"/>
      <charset val="1"/>
    </font>
    <font>
      <b/>
      <sz val="15.5"/>
      <color rgb="FF1B6B7A"/>
      <name val="Calibri"/>
      <charset val="1"/>
    </font>
    <font>
      <b/>
      <sz val="15.5"/>
      <color rgb="FF4A7C55"/>
      <name val="Calibri"/>
      <charset val="1"/>
    </font>
    <font>
      <b/>
      <sz val="15.5"/>
      <color rgb="FFB44A3C"/>
      <name val="Calibri"/>
      <charset val="1"/>
    </font>
    <font>
      <b/>
      <sz val="7.5"/>
      <color rgb="FF6E6280"/>
      <name val="Calibri"/>
      <charset val="1"/>
    </font>
    <font>
      <i/>
      <sz val="7.5"/>
      <color rgb="FF6E6280"/>
      <name val="Calibri"/>
      <charset val="1"/>
    </font>
    <font>
      <b/>
      <sz val="7.5"/>
      <color rgb="FF8A6222"/>
      <name val="Calibri"/>
      <charset val="1"/>
    </font>
    <font>
      <b/>
      <sz val="7.5"/>
      <color rgb="FF1B6B7A"/>
      <name val="Calibri"/>
      <charset val="1"/>
    </font>
    <font>
      <b/>
      <sz val="7.5"/>
      <color rgb="FF4A7C55"/>
      <name val="Calibri"/>
      <charset val="1"/>
    </font>
    <font>
      <b/>
      <sz val="9"/>
      <color rgb="FF6E6280"/>
      <name val="Calibri"/>
      <charset val="1"/>
    </font>
    <font>
      <sz val="9.5"/>
      <color rgb="FF22182F"/>
      <name val="Calibri"/>
      <charset val="1"/>
    </font>
    <font>
      <b/>
      <sz val="9.5"/>
      <color rgb="FF22182F"/>
      <name val="Calibri"/>
      <charset val="1"/>
    </font>
    <font>
      <sz val="8.5"/>
      <color rgb="FF6E6280"/>
      <name val="Calibri"/>
      <charset val="1"/>
    </font>
    <font>
      <b/>
      <sz val="9.5"/>
      <color rgb="FF8A6222"/>
      <name val="Calibri"/>
      <charset val="1"/>
    </font>
    <font>
      <i/>
      <sz val="8.5"/>
      <color rgb="FF6E6280"/>
      <name val="Calibri"/>
      <charset val="1"/>
    </font>
    <font>
      <b/>
      <sz val="9.5"/>
      <color rgb="FFF6E9CE"/>
      <name val="Calibri"/>
      <charset val="1"/>
    </font>
    <font>
      <sz val="9"/>
      <color rgb="FFC9C0D6"/>
      <name val="Calibri"/>
      <charset val="1"/>
    </font>
    <font>
      <b/>
      <sz val="10"/>
      <color rgb="FFFFFFFF"/>
      <name val="Calibri"/>
      <charset val="1"/>
    </font>
    <font>
      <b/>
      <sz val="7.5"/>
      <color rgb="FF22182F"/>
      <name val="Calibri"/>
      <charset val="1"/>
    </font>
    <font>
      <b/>
      <sz val="7.5"/>
      <color rgb="FFB44A3C"/>
      <name val="Calibri"/>
      <charset val="1"/>
    </font>
    <font>
      <b/>
      <sz val="9"/>
      <color rgb="FF22182F"/>
      <name val="Calibri"/>
      <charset val="1"/>
    </font>
    <font>
      <b/>
      <sz val="9.5"/>
      <color rgb="FFFFFFFF"/>
      <name val="Calibri"/>
      <charset val="1"/>
    </font>
    <font>
      <i/>
      <sz val="8.5"/>
      <color rgb="FFF6E9CE"/>
      <name val="Calibri"/>
      <charset val="1"/>
    </font>
    <font>
      <sz val="9"/>
      <color rgb="FF22182F"/>
      <name val="Calibri"/>
      <charset val="1"/>
    </font>
    <font>
      <b/>
      <sz val="9"/>
      <color rgb="FFFFFFFF"/>
      <name val="Calibri"/>
      <charset val="1"/>
    </font>
    <font>
      <b/>
      <sz val="10"/>
      <color rgb="FF22182F"/>
      <name val="Calibri"/>
      <charset val="1"/>
    </font>
    <font>
      <sz val="9.5"/>
      <color rgb="FF1B6B7A"/>
      <name val="Calibri"/>
      <charset val="1"/>
    </font>
    <font>
      <sz val="9.5"/>
      <color rgb="FF8A6222"/>
      <name val="Calibri"/>
      <charset val="1"/>
    </font>
    <font>
      <sz val="9.5"/>
      <color rgb="FF4A7C55"/>
      <name val="Calibri"/>
      <charset val="1"/>
    </font>
    <font>
      <sz val="9.5"/>
      <color rgb="FFB44A3C"/>
      <name val="Calibri"/>
      <charset val="1"/>
    </font>
    <font>
      <b/>
      <sz val="9"/>
      <color rgb="FF8A6222"/>
      <name val="Calibri"/>
      <charset val="1"/>
    </font>
  </fonts>
  <fills count="17">
    <fill>
      <patternFill patternType="none"/>
    </fill>
    <fill>
      <patternFill patternType="gray125"/>
    </fill>
    <fill>
      <patternFill patternType="solid">
        <fgColor rgb="FF22182F"/>
        <bgColor rgb="FF3A2D4C"/>
      </patternFill>
    </fill>
    <fill>
      <patternFill patternType="solid">
        <fgColor rgb="FFFDFCFE"/>
        <bgColor rgb="FFFFFFFF"/>
      </patternFill>
    </fill>
    <fill>
      <patternFill patternType="solid">
        <fgColor rgb="FFB08234"/>
        <bgColor rgb="FF8A6222"/>
      </patternFill>
    </fill>
    <fill>
      <patternFill patternType="solid">
        <fgColor rgb="FF1B6B7A"/>
        <bgColor rgb="FF008080"/>
      </patternFill>
    </fill>
    <fill>
      <patternFill patternType="solid">
        <fgColor rgb="FFB44A3C"/>
        <bgColor rgb="FF993366"/>
      </patternFill>
    </fill>
    <fill>
      <patternFill patternType="solid">
        <fgColor rgb="FFF2EFF5"/>
        <bgColor rgb="FFEFEDF2"/>
      </patternFill>
    </fill>
    <fill>
      <patternFill patternType="solid">
        <fgColor rgb="FFEFEDF2"/>
        <bgColor rgb="FFF2EFF5"/>
      </patternFill>
    </fill>
    <fill>
      <patternFill patternType="solid">
        <fgColor rgb="FF4A7C55"/>
        <bgColor rgb="FF1B6B7A"/>
      </patternFill>
    </fill>
    <fill>
      <patternFill patternType="solid">
        <fgColor rgb="FFF6E9CE"/>
        <bgColor rgb="FFF7DFDA"/>
      </patternFill>
    </fill>
    <fill>
      <patternFill patternType="solid">
        <fgColor rgb="FFD8E9EC"/>
        <bgColor rgb="FFDFEBE0"/>
      </patternFill>
    </fill>
    <fill>
      <patternFill patternType="solid">
        <fgColor rgb="FFDFEBE0"/>
        <bgColor rgb="FFD8E9EC"/>
      </patternFill>
    </fill>
    <fill>
      <patternFill patternType="solid">
        <fgColor rgb="FF3A2D4C"/>
        <bgColor rgb="FF22182F"/>
      </patternFill>
    </fill>
    <fill>
      <patternFill patternType="solid">
        <fgColor rgb="FFFFF8E6"/>
        <bgColor rgb="FFFBF2DE"/>
      </patternFill>
    </fill>
    <fill>
      <patternFill patternType="solid">
        <fgColor rgb="FFFBF2DE"/>
        <bgColor rgb="FFFFF8E6"/>
      </patternFill>
    </fill>
    <fill>
      <patternFill patternType="solid">
        <fgColor rgb="FFF7DFDA"/>
        <bgColor rgb="FFF6E9CE"/>
      </patternFill>
    </fill>
  </fills>
  <borders count="18">
    <border>
      <left/>
      <right/>
      <top/>
      <bottom/>
      <diagonal/>
    </border>
    <border>
      <left style="thick">
        <color rgb="FFB08234"/>
      </left>
      <right style="thin">
        <color rgb="FFFDFCFE"/>
      </right>
      <top style="thin">
        <color rgb="FFFDFCFE"/>
      </top>
      <bottom style="thin">
        <color rgb="FFFDFCFE"/>
      </bottom>
      <diagonal/>
    </border>
    <border>
      <left/>
      <right/>
      <top/>
      <bottom style="thick">
        <color rgb="FFB08234"/>
      </bottom>
      <diagonal/>
    </border>
    <border>
      <left style="thin">
        <color rgb="FFC9C3D2"/>
      </left>
      <right style="thin">
        <color rgb="FFC9C3D2"/>
      </right>
      <top style="thin">
        <color rgb="FFC9C3D2"/>
      </top>
      <bottom style="thin">
        <color rgb="FFC9C3D2"/>
      </bottom>
      <diagonal/>
    </border>
    <border>
      <left style="thin">
        <color rgb="FF1B6B7A"/>
      </left>
      <right style="thin">
        <color rgb="FF1B6B7A"/>
      </right>
      <top style="thin">
        <color rgb="FF1B6B7A"/>
      </top>
      <bottom style="thin">
        <color rgb="FF1B6B7A"/>
      </bottom>
      <diagonal/>
    </border>
    <border>
      <left style="thin">
        <color rgb="FFC9C3D2"/>
      </left>
      <right style="thin">
        <color rgb="FFC9C3D2"/>
      </right>
      <top/>
      <bottom/>
      <diagonal/>
    </border>
    <border>
      <left style="thin">
        <color rgb="FFC9C3D2"/>
      </left>
      <right style="thin">
        <color rgb="FFC9C3D2"/>
      </right>
      <top/>
      <bottom style="thin">
        <color rgb="FFC9C3D2"/>
      </bottom>
      <diagonal/>
    </border>
    <border>
      <left style="thin">
        <color rgb="FFFFFFFF"/>
      </left>
      <right style="thin">
        <color rgb="FFFFFFFF"/>
      </right>
      <top style="thin">
        <color rgb="FFFFFFFF"/>
      </top>
      <bottom style="thin">
        <color rgb="FFFFFFFF"/>
      </bottom>
      <diagonal/>
    </border>
    <border>
      <left style="thin">
        <color rgb="FF6E6280"/>
      </left>
      <right style="thin">
        <color rgb="FF6E6280"/>
      </right>
      <top/>
      <bottom style="thick">
        <color rgb="FFB08234"/>
      </bottom>
      <diagonal/>
    </border>
    <border>
      <left/>
      <right/>
      <top style="thick">
        <color rgb="FFB08234"/>
      </top>
      <bottom/>
      <diagonal/>
    </border>
    <border>
      <left style="thin">
        <color rgb="FFFFF8E6"/>
      </left>
      <right style="thin">
        <color rgb="FFFFF8E6"/>
      </right>
      <top style="thin">
        <color rgb="FFFFF8E6"/>
      </top>
      <bottom style="thin">
        <color rgb="FFFFF8E6"/>
      </bottom>
      <diagonal/>
    </border>
    <border>
      <left style="thin">
        <color rgb="FFEFEDF2"/>
      </left>
      <right style="thin">
        <color rgb="FFEFEDF2"/>
      </right>
      <top style="thin">
        <color rgb="FFEFEDF2"/>
      </top>
      <bottom style="thin">
        <color rgb="FFEFEDF2"/>
      </bottom>
      <diagonal/>
    </border>
    <border>
      <left style="thin">
        <color rgb="FFD8E9EC"/>
      </left>
      <right style="thin">
        <color rgb="FFD8E9EC"/>
      </right>
      <top style="thin">
        <color rgb="FFD8E9EC"/>
      </top>
      <bottom style="thin">
        <color rgb="FFD8E9EC"/>
      </bottom>
      <diagonal/>
    </border>
    <border>
      <left style="thin">
        <color rgb="FFF6E9CE"/>
      </left>
      <right style="thin">
        <color rgb="FFF6E9CE"/>
      </right>
      <top style="thin">
        <color rgb="FFF6E9CE"/>
      </top>
      <bottom style="thin">
        <color rgb="FFF6E9CE"/>
      </bottom>
      <diagonal/>
    </border>
    <border>
      <left style="thin">
        <color rgb="FFDFEBE0"/>
      </left>
      <right style="thin">
        <color rgb="FFDFEBE0"/>
      </right>
      <top style="thin">
        <color rgb="FFDFEBE0"/>
      </top>
      <bottom style="thin">
        <color rgb="FFDFEBE0"/>
      </bottom>
      <diagonal/>
    </border>
    <border>
      <left style="thin">
        <color rgb="FFF7DFDA"/>
      </left>
      <right style="thin">
        <color rgb="FFF7DFDA"/>
      </right>
      <top style="thin">
        <color rgb="FFF7DFDA"/>
      </top>
      <bottom style="thin">
        <color rgb="FFF7DFDA"/>
      </bottom>
      <diagonal/>
    </border>
    <border>
      <left style="thin">
        <color rgb="FFB08234"/>
      </left>
      <right style="thin">
        <color rgb="FFB08234"/>
      </right>
      <top style="thin">
        <color rgb="FFB08234"/>
      </top>
      <bottom style="thin">
        <color rgb="FFB08234"/>
      </bottom>
      <diagonal/>
    </border>
    <border>
      <left/>
      <right/>
      <top/>
      <bottom style="thin">
        <color rgb="FFC9C3D2"/>
      </bottom>
      <diagonal/>
    </border>
  </borders>
  <cellStyleXfs count="1">
    <xf numFmtId="0" fontId="0" fillId="0" borderId="0"/>
  </cellStyleXfs>
  <cellXfs count="122">
    <xf numFmtId="0" fontId="0" fillId="0" borderId="0" xfId="0"/>
    <xf numFmtId="1" fontId="13" fillId="3" borderId="5" xfId="0" applyNumberFormat="1" applyFont="1" applyFill="1" applyBorder="1" applyAlignment="1">
      <alignment horizontal="center" vertical="center"/>
    </xf>
    <xf numFmtId="166" fontId="12" fillId="3" borderId="5" xfId="0" applyNumberFormat="1" applyFont="1" applyFill="1" applyBorder="1" applyAlignment="1">
      <alignment horizontal="center" vertical="center"/>
    </xf>
    <xf numFmtId="46" fontId="12" fillId="3" borderId="5" xfId="0" applyNumberFormat="1" applyFont="1" applyFill="1" applyBorder="1" applyAlignment="1">
      <alignment horizontal="center" vertical="center"/>
    </xf>
    <xf numFmtId="1" fontId="11" fillId="3" borderId="5" xfId="0" applyNumberFormat="1" applyFont="1" applyFill="1" applyBorder="1" applyAlignment="1">
      <alignment horizontal="center" vertical="center"/>
    </xf>
    <xf numFmtId="0" fontId="10" fillId="0" borderId="0" xfId="0" applyFont="1" applyAlignment="1">
      <alignment horizontal="right" vertical="center"/>
    </xf>
    <xf numFmtId="165" fontId="9" fillId="3" borderId="3"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0" fontId="8" fillId="5" borderId="4" xfId="0" applyFont="1" applyFill="1" applyBorder="1" applyAlignment="1">
      <alignment horizontal="center" vertical="center"/>
    </xf>
    <xf numFmtId="0" fontId="7" fillId="8" borderId="3" xfId="0" applyFont="1" applyFill="1" applyBorder="1" applyAlignment="1">
      <alignment horizontal="left" vertical="center" indent="1"/>
    </xf>
    <xf numFmtId="0" fontId="6" fillId="7" borderId="3" xfId="0" applyFont="1" applyFill="1" applyBorder="1" applyAlignment="1">
      <alignment horizontal="left" vertical="center" indent="1"/>
    </xf>
    <xf numFmtId="0" fontId="5" fillId="0" borderId="2" xfId="0" applyFont="1" applyBorder="1" applyAlignment="1">
      <alignment horizontal="left" vertical="center" indent="1"/>
    </xf>
    <xf numFmtId="0" fontId="3" fillId="2" borderId="0" xfId="0" applyFont="1" applyFill="1" applyAlignment="1">
      <alignment horizontal="left" vertical="center" indent="1"/>
    </xf>
    <xf numFmtId="0" fontId="2" fillId="3" borderId="1" xfId="0" applyFont="1" applyFill="1" applyBorder="1" applyAlignment="1">
      <alignment horizontal="left" vertical="center" wrapText="1" indent="1"/>
    </xf>
    <xf numFmtId="0" fontId="1" fillId="2" borderId="0" xfId="0" applyFont="1" applyFill="1" applyAlignment="1">
      <alignment horizontal="left" vertical="center" indent="1"/>
    </xf>
    <xf numFmtId="0" fontId="0" fillId="2" borderId="0" xfId="0" applyFill="1"/>
    <xf numFmtId="0" fontId="0" fillId="4" borderId="0" xfId="0" applyFill="1"/>
    <xf numFmtId="0" fontId="0" fillId="5" borderId="0" xfId="0" applyFill="1"/>
    <xf numFmtId="0" fontId="0" fillId="6" borderId="0" xfId="0" applyFill="1"/>
    <xf numFmtId="0" fontId="4" fillId="2" borderId="0" xfId="0" applyFont="1" applyFill="1" applyAlignment="1">
      <alignment horizontal="center" vertical="center"/>
    </xf>
    <xf numFmtId="0" fontId="5" fillId="0" borderId="2" xfId="0" applyFont="1" applyBorder="1" applyAlignment="1">
      <alignment horizontal="left" vertical="center" indent="1"/>
    </xf>
    <xf numFmtId="0" fontId="6" fillId="7" borderId="3" xfId="0" applyFont="1" applyFill="1" applyBorder="1" applyAlignment="1">
      <alignment horizontal="left" vertical="center" indent="1"/>
    </xf>
    <xf numFmtId="0" fontId="0" fillId="9" borderId="0" xfId="0" applyFill="1"/>
    <xf numFmtId="0" fontId="8" fillId="2" borderId="8" xfId="0" applyFont="1" applyFill="1" applyBorder="1" applyAlignment="1">
      <alignment horizontal="center" vertical="center" wrapText="1"/>
    </xf>
    <xf numFmtId="0" fontId="8" fillId="13" borderId="8" xfId="0" applyFont="1" applyFill="1" applyBorder="1" applyAlignment="1">
      <alignment horizontal="center" vertical="center" wrapText="1"/>
    </xf>
    <xf numFmtId="0" fontId="20" fillId="3" borderId="6" xfId="0" applyFont="1" applyFill="1" applyBorder="1" applyAlignment="1">
      <alignment horizontal="center" vertical="center"/>
    </xf>
    <xf numFmtId="0" fontId="21" fillId="14" borderId="6" xfId="0" applyFont="1" applyFill="1" applyBorder="1" applyAlignment="1">
      <alignment horizontal="center" vertical="center"/>
    </xf>
    <xf numFmtId="0" fontId="22" fillId="14" borderId="6" xfId="0" applyFont="1" applyFill="1" applyBorder="1" applyAlignment="1">
      <alignment horizontal="left" vertical="center" indent="1"/>
    </xf>
    <xf numFmtId="0" fontId="23" fillId="3" borderId="6" xfId="0" applyFont="1" applyFill="1" applyBorder="1" applyAlignment="1">
      <alignment horizontal="center" vertical="center"/>
    </xf>
    <xf numFmtId="0" fontId="21" fillId="3" borderId="6" xfId="0" applyFont="1" applyFill="1" applyBorder="1" applyAlignment="1">
      <alignment horizontal="left" vertical="center" indent="1"/>
    </xf>
    <xf numFmtId="0" fontId="24" fillId="14" borderId="6" xfId="0" applyFont="1" applyFill="1" applyBorder="1" applyAlignment="1">
      <alignment horizontal="center" vertical="center"/>
    </xf>
    <xf numFmtId="0" fontId="21" fillId="3" borderId="6" xfId="0" applyFont="1" applyFill="1" applyBorder="1" applyAlignment="1">
      <alignment horizontal="center" vertical="center"/>
    </xf>
    <xf numFmtId="167" fontId="21" fillId="14" borderId="6" xfId="0" applyNumberFormat="1" applyFont="1" applyFill="1" applyBorder="1" applyAlignment="1">
      <alignment horizontal="center" vertical="center"/>
    </xf>
    <xf numFmtId="167" fontId="21" fillId="3" borderId="6" xfId="0" applyNumberFormat="1" applyFont="1" applyFill="1" applyBorder="1" applyAlignment="1">
      <alignment horizontal="center" vertical="center"/>
    </xf>
    <xf numFmtId="166" fontId="21" fillId="3" borderId="6" xfId="0" applyNumberFormat="1" applyFont="1" applyFill="1" applyBorder="1" applyAlignment="1">
      <alignment horizontal="center" vertical="center"/>
    </xf>
    <xf numFmtId="0" fontId="2" fillId="3" borderId="6" xfId="0" applyFont="1" applyFill="1" applyBorder="1" applyAlignment="1">
      <alignment horizontal="left" vertical="center" indent="1"/>
    </xf>
    <xf numFmtId="0" fontId="25" fillId="14" borderId="6" xfId="0" applyFont="1" applyFill="1" applyBorder="1" applyAlignment="1">
      <alignment horizontal="left" vertical="center" indent="1"/>
    </xf>
    <xf numFmtId="0" fontId="20" fillId="7" borderId="6" xfId="0" applyFont="1" applyFill="1" applyBorder="1" applyAlignment="1">
      <alignment horizontal="center" vertical="center"/>
    </xf>
    <xf numFmtId="0" fontId="21" fillId="15" borderId="6" xfId="0" applyFont="1" applyFill="1" applyBorder="1" applyAlignment="1">
      <alignment horizontal="center" vertical="center"/>
    </xf>
    <xf numFmtId="0" fontId="22" fillId="15" borderId="6" xfId="0" applyFont="1" applyFill="1" applyBorder="1" applyAlignment="1">
      <alignment horizontal="left" vertical="center" indent="1"/>
    </xf>
    <xf numFmtId="0" fontId="23" fillId="7" borderId="6" xfId="0" applyFont="1" applyFill="1" applyBorder="1" applyAlignment="1">
      <alignment horizontal="center" vertical="center"/>
    </xf>
    <xf numFmtId="0" fontId="21" fillId="7" borderId="6" xfId="0" applyFont="1" applyFill="1" applyBorder="1" applyAlignment="1">
      <alignment horizontal="left" vertical="center" indent="1"/>
    </xf>
    <xf numFmtId="0" fontId="24" fillId="15" borderId="6" xfId="0" applyFont="1" applyFill="1" applyBorder="1" applyAlignment="1">
      <alignment horizontal="center" vertical="center"/>
    </xf>
    <xf numFmtId="0" fontId="21" fillId="7" borderId="6" xfId="0" applyFont="1" applyFill="1" applyBorder="1" applyAlignment="1">
      <alignment horizontal="center" vertical="center"/>
    </xf>
    <xf numFmtId="167" fontId="21" fillId="15" borderId="6" xfId="0" applyNumberFormat="1" applyFont="1" applyFill="1" applyBorder="1" applyAlignment="1">
      <alignment horizontal="center" vertical="center"/>
    </xf>
    <xf numFmtId="167" fontId="21" fillId="7" borderId="6" xfId="0" applyNumberFormat="1" applyFont="1" applyFill="1" applyBorder="1" applyAlignment="1">
      <alignment horizontal="center" vertical="center"/>
    </xf>
    <xf numFmtId="166" fontId="21" fillId="7" borderId="6" xfId="0" applyNumberFormat="1" applyFont="1" applyFill="1" applyBorder="1" applyAlignment="1">
      <alignment horizontal="center" vertical="center"/>
    </xf>
    <xf numFmtId="0" fontId="2" fillId="7" borderId="6" xfId="0" applyFont="1" applyFill="1" applyBorder="1" applyAlignment="1">
      <alignment horizontal="left" vertical="center" indent="1"/>
    </xf>
    <xf numFmtId="0" fontId="25" fillId="15" borderId="6" xfId="0" applyFont="1" applyFill="1" applyBorder="1" applyAlignment="1">
      <alignment horizontal="left" vertical="center" indent="1"/>
    </xf>
    <xf numFmtId="0" fontId="26" fillId="2" borderId="9" xfId="0" applyFont="1" applyFill="1" applyBorder="1" applyAlignment="1">
      <alignment horizontal="left" vertical="center" indent="1"/>
    </xf>
    <xf numFmtId="46" fontId="28" fillId="2" borderId="9" xfId="0" applyNumberFormat="1" applyFont="1" applyFill="1" applyBorder="1" applyAlignment="1">
      <alignment horizontal="center" vertical="center"/>
    </xf>
    <xf numFmtId="0" fontId="28" fillId="2" borderId="9" xfId="0" applyFont="1" applyFill="1" applyBorder="1" applyAlignment="1">
      <alignment horizontal="center" vertical="center"/>
    </xf>
    <xf numFmtId="166" fontId="28" fillId="2" borderId="9" xfId="0" applyNumberFormat="1" applyFont="1" applyFill="1" applyBorder="1" applyAlignment="1">
      <alignment horizontal="center" vertical="center"/>
    </xf>
    <xf numFmtId="0" fontId="29" fillId="14" borderId="10" xfId="0" applyFont="1" applyFill="1" applyBorder="1" applyAlignment="1">
      <alignment horizontal="center" vertical="center"/>
    </xf>
    <xf numFmtId="0" fontId="15" fillId="8" borderId="11" xfId="0" applyFont="1" applyFill="1" applyBorder="1" applyAlignment="1">
      <alignment horizontal="center" vertical="center"/>
    </xf>
    <xf numFmtId="0" fontId="17" fillId="10" borderId="13" xfId="0" applyFont="1" applyFill="1" applyBorder="1" applyAlignment="1">
      <alignment horizontal="center" vertical="center"/>
    </xf>
    <xf numFmtId="0" fontId="19" fillId="12" borderId="14" xfId="0" applyFont="1" applyFill="1" applyBorder="1" applyAlignment="1">
      <alignment horizontal="center" vertical="center"/>
    </xf>
    <xf numFmtId="0" fontId="30" fillId="16" borderId="15"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22" fillId="3" borderId="6" xfId="0" applyFont="1" applyFill="1" applyBorder="1" applyAlignment="1">
      <alignment horizontal="left" vertical="center" indent="1"/>
    </xf>
    <xf numFmtId="46" fontId="21" fillId="3" borderId="6" xfId="0" applyNumberFormat="1" applyFont="1" applyFill="1" applyBorder="1" applyAlignment="1">
      <alignment horizontal="center" vertical="center"/>
    </xf>
    <xf numFmtId="168" fontId="21" fillId="3" borderId="6" xfId="0" applyNumberFormat="1" applyFont="1" applyFill="1" applyBorder="1" applyAlignment="1">
      <alignment horizontal="center" vertical="center"/>
    </xf>
    <xf numFmtId="0" fontId="22" fillId="7" borderId="6" xfId="0" applyFont="1" applyFill="1" applyBorder="1" applyAlignment="1">
      <alignment horizontal="left" vertical="center" indent="1"/>
    </xf>
    <xf numFmtId="46" fontId="21" fillId="7" borderId="6" xfId="0" applyNumberFormat="1" applyFont="1" applyFill="1" applyBorder="1" applyAlignment="1">
      <alignment horizontal="center" vertical="center"/>
    </xf>
    <xf numFmtId="168" fontId="21" fillId="7" borderId="6" xfId="0" applyNumberFormat="1" applyFont="1" applyFill="1" applyBorder="1" applyAlignment="1">
      <alignment horizontal="center" vertical="center"/>
    </xf>
    <xf numFmtId="0" fontId="32" fillId="2" borderId="9" xfId="0" applyFont="1" applyFill="1" applyBorder="1" applyAlignment="1">
      <alignment horizontal="center" vertical="center"/>
    </xf>
    <xf numFmtId="46" fontId="32" fillId="2" borderId="9" xfId="0" applyNumberFormat="1" applyFont="1" applyFill="1" applyBorder="1" applyAlignment="1">
      <alignment horizontal="center" vertical="center"/>
    </xf>
    <xf numFmtId="166" fontId="32" fillId="2" borderId="9" xfId="0" applyNumberFormat="1" applyFont="1" applyFill="1" applyBorder="1" applyAlignment="1">
      <alignment horizontal="center" vertical="center"/>
    </xf>
    <xf numFmtId="168" fontId="32" fillId="2" borderId="9" xfId="0" applyNumberFormat="1" applyFont="1" applyFill="1" applyBorder="1" applyAlignment="1">
      <alignment horizontal="center" vertical="center"/>
    </xf>
    <xf numFmtId="0" fontId="34" fillId="3" borderId="6" xfId="0" applyFont="1" applyFill="1" applyBorder="1" applyAlignment="1">
      <alignment horizontal="center" vertical="center"/>
    </xf>
    <xf numFmtId="0" fontId="34" fillId="7" borderId="6" xfId="0" applyFont="1" applyFill="1" applyBorder="1" applyAlignment="1">
      <alignment horizontal="center" vertical="center"/>
    </xf>
    <xf numFmtId="165" fontId="21" fillId="7" borderId="6" xfId="0" applyNumberFormat="1" applyFont="1" applyFill="1" applyBorder="1" applyAlignment="1">
      <alignment horizontal="center" vertical="center"/>
    </xf>
    <xf numFmtId="1" fontId="7" fillId="14" borderId="3" xfId="0" applyNumberFormat="1" applyFont="1" applyFill="1" applyBorder="1" applyAlignment="1">
      <alignment horizontal="left" vertical="center" indent="1"/>
    </xf>
    <xf numFmtId="166" fontId="7" fillId="14" borderId="3" xfId="0" applyNumberFormat="1" applyFont="1" applyFill="1" applyBorder="1" applyAlignment="1">
      <alignment horizontal="left" vertical="center" indent="1"/>
    </xf>
    <xf numFmtId="164" fontId="36" fillId="8" borderId="3" xfId="0" applyNumberFormat="1" applyFont="1" applyFill="1" applyBorder="1" applyAlignment="1">
      <alignment horizontal="left" vertical="center" indent="1"/>
    </xf>
    <xf numFmtId="0" fontId="24" fillId="3" borderId="6" xfId="0" applyFont="1" applyFill="1" applyBorder="1" applyAlignment="1">
      <alignment horizontal="center" vertical="center"/>
    </xf>
    <xf numFmtId="0" fontId="24" fillId="7" borderId="6" xfId="0" applyFont="1" applyFill="1" applyBorder="1" applyAlignment="1">
      <alignment horizontal="center" vertical="center"/>
    </xf>
    <xf numFmtId="0" fontId="8" fillId="2" borderId="2" xfId="0" applyFont="1" applyFill="1" applyBorder="1" applyAlignment="1">
      <alignment horizontal="center" vertical="center"/>
    </xf>
    <xf numFmtId="0" fontId="37" fillId="3" borderId="3" xfId="0" applyFont="1" applyFill="1" applyBorder="1" applyAlignment="1">
      <alignment horizontal="center" vertical="center"/>
    </xf>
    <xf numFmtId="0" fontId="38" fillId="3" borderId="3" xfId="0" applyFont="1" applyFill="1" applyBorder="1" applyAlignment="1">
      <alignment horizontal="center" vertical="center"/>
    </xf>
    <xf numFmtId="0" fontId="39" fillId="3" borderId="3" xfId="0" applyFont="1" applyFill="1" applyBorder="1" applyAlignment="1">
      <alignment horizontal="center" vertical="center"/>
    </xf>
    <xf numFmtId="0" fontId="40" fillId="3" borderId="3" xfId="0" applyFont="1" applyFill="1" applyBorder="1" applyAlignment="1">
      <alignment horizontal="center" vertical="center"/>
    </xf>
    <xf numFmtId="0" fontId="41" fillId="10" borderId="0" xfId="0" applyFont="1" applyFill="1" applyAlignment="1">
      <alignment horizontal="center" vertical="center"/>
    </xf>
    <xf numFmtId="1" fontId="14" fillId="3" borderId="5" xfId="0" applyNumberFormat="1" applyFont="1" applyFill="1" applyBorder="1" applyAlignment="1">
      <alignment horizontal="center" vertical="center"/>
    </xf>
    <xf numFmtId="166" fontId="11" fillId="3" borderId="5" xfId="0" applyNumberFormat="1" applyFont="1" applyFill="1" applyBorder="1" applyAlignment="1">
      <alignment horizontal="center" vertical="center"/>
    </xf>
    <xf numFmtId="0" fontId="15" fillId="7" borderId="5" xfId="0" applyFont="1" applyFill="1" applyBorder="1" applyAlignment="1">
      <alignment horizontal="center" vertical="center"/>
    </xf>
    <xf numFmtId="0" fontId="16" fillId="3" borderId="6" xfId="0" applyFont="1" applyFill="1" applyBorder="1" applyAlignment="1">
      <alignment horizontal="center" vertical="center"/>
    </xf>
    <xf numFmtId="0" fontId="15" fillId="7" borderId="7" xfId="0" applyFont="1" applyFill="1" applyBorder="1" applyAlignment="1">
      <alignment horizontal="center" vertical="center"/>
    </xf>
    <xf numFmtId="0" fontId="17" fillId="10" borderId="7" xfId="0" applyFont="1" applyFill="1" applyBorder="1" applyAlignment="1">
      <alignment horizontal="center" vertical="center"/>
    </xf>
    <xf numFmtId="0" fontId="18" fillId="11" borderId="7" xfId="0" applyFont="1" applyFill="1" applyBorder="1" applyAlignment="1">
      <alignment horizontal="center" vertical="center"/>
    </xf>
    <xf numFmtId="0" fontId="19" fillId="12" borderId="7" xfId="0" applyFont="1" applyFill="1" applyBorder="1" applyAlignment="1">
      <alignment horizontal="center" vertical="center"/>
    </xf>
    <xf numFmtId="0" fontId="26" fillId="2" borderId="9" xfId="0" applyFont="1" applyFill="1" applyBorder="1" applyAlignment="1">
      <alignment horizontal="left" vertical="center" indent="1"/>
    </xf>
    <xf numFmtId="0" fontId="27" fillId="2" borderId="9" xfId="0" applyFont="1" applyFill="1" applyBorder="1" applyAlignment="1">
      <alignment horizontal="center" vertical="center"/>
    </xf>
    <xf numFmtId="0" fontId="4" fillId="2" borderId="9" xfId="0" applyFont="1" applyFill="1" applyBorder="1" applyAlignment="1">
      <alignment horizontal="center" vertical="center"/>
    </xf>
    <xf numFmtId="0" fontId="29" fillId="14" borderId="10" xfId="0" applyFont="1" applyFill="1" applyBorder="1" applyAlignment="1">
      <alignment horizontal="center" vertical="center"/>
    </xf>
    <xf numFmtId="0" fontId="18" fillId="11" borderId="12" xfId="0" applyFont="1" applyFill="1" applyBorder="1" applyAlignment="1">
      <alignment horizontal="center" vertical="center"/>
    </xf>
    <xf numFmtId="0" fontId="30" fillId="16" borderId="15" xfId="0" applyFont="1" applyFill="1" applyBorder="1" applyAlignment="1">
      <alignment horizontal="center" vertical="center"/>
    </xf>
    <xf numFmtId="0" fontId="10" fillId="7" borderId="3" xfId="0" applyFont="1" applyFill="1" applyBorder="1" applyAlignment="1">
      <alignment horizontal="left" vertical="center" wrapText="1"/>
    </xf>
    <xf numFmtId="167" fontId="12" fillId="3" borderId="5" xfId="0" applyNumberFormat="1" applyFont="1" applyFill="1" applyBorder="1" applyAlignment="1">
      <alignment horizontal="center" vertical="center"/>
    </xf>
    <xf numFmtId="166" fontId="13" fillId="3" borderId="5"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31" fillId="3" borderId="6" xfId="0" applyFont="1" applyFill="1" applyBorder="1" applyAlignment="1">
      <alignment horizontal="center" vertical="center"/>
    </xf>
    <xf numFmtId="0" fontId="31" fillId="7" borderId="6" xfId="0" applyFont="1" applyFill="1" applyBorder="1" applyAlignment="1">
      <alignment horizontal="center" vertical="center"/>
    </xf>
    <xf numFmtId="0" fontId="33" fillId="2" borderId="9" xfId="0" applyFont="1" applyFill="1" applyBorder="1" applyAlignment="1">
      <alignment horizontal="center" vertical="center"/>
    </xf>
    <xf numFmtId="0" fontId="25" fillId="3" borderId="6" xfId="0" applyFont="1" applyFill="1" applyBorder="1" applyAlignment="1">
      <alignment horizontal="left" vertical="center" wrapText="1"/>
    </xf>
    <xf numFmtId="0" fontId="25" fillId="7" borderId="6" xfId="0" applyFont="1" applyFill="1" applyBorder="1" applyAlignment="1">
      <alignment horizontal="left" vertical="center" wrapText="1"/>
    </xf>
    <xf numFmtId="0" fontId="8" fillId="13" borderId="2" xfId="0" applyFont="1" applyFill="1" applyBorder="1" applyAlignment="1">
      <alignment horizontal="center" vertical="center" wrapText="1"/>
    </xf>
    <xf numFmtId="0" fontId="34" fillId="3" borderId="6" xfId="0" applyFont="1" applyFill="1" applyBorder="1" applyAlignment="1">
      <alignment horizontal="center" vertical="center"/>
    </xf>
    <xf numFmtId="0" fontId="25" fillId="3" borderId="6" xfId="0" applyFont="1" applyFill="1" applyBorder="1" applyAlignment="1">
      <alignment horizontal="left" vertical="center"/>
    </xf>
    <xf numFmtId="0" fontId="34" fillId="7" borderId="6" xfId="0" applyFont="1" applyFill="1" applyBorder="1" applyAlignment="1">
      <alignment horizontal="center" vertical="center"/>
    </xf>
    <xf numFmtId="0" fontId="25" fillId="7" borderId="6" xfId="0" applyFont="1" applyFill="1" applyBorder="1" applyAlignment="1">
      <alignment horizontal="left" vertical="center"/>
    </xf>
    <xf numFmtId="0" fontId="20" fillId="7" borderId="3" xfId="0" applyFont="1" applyFill="1" applyBorder="1" applyAlignment="1">
      <alignment horizontal="left" vertical="center" indent="1"/>
    </xf>
    <xf numFmtId="46" fontId="9" fillId="8" borderId="3" xfId="0" applyNumberFormat="1" applyFont="1" applyFill="1" applyBorder="1" applyAlignment="1">
      <alignment horizontal="center" vertical="center"/>
    </xf>
    <xf numFmtId="166" fontId="9" fillId="8" borderId="3" xfId="0" applyNumberFormat="1" applyFont="1" applyFill="1" applyBorder="1" applyAlignment="1">
      <alignment horizontal="center" vertical="center"/>
    </xf>
    <xf numFmtId="0" fontId="35" fillId="5" borderId="4" xfId="0" applyFont="1" applyFill="1" applyBorder="1" applyAlignment="1">
      <alignment horizontal="center" vertical="center"/>
    </xf>
    <xf numFmtId="0" fontId="22" fillId="10" borderId="16" xfId="0" applyFont="1" applyFill="1" applyBorder="1" applyAlignment="1">
      <alignment horizontal="left" vertical="center" wrapText="1"/>
    </xf>
    <xf numFmtId="0" fontId="7" fillId="14" borderId="3" xfId="0" applyFont="1" applyFill="1" applyBorder="1" applyAlignment="1">
      <alignment horizontal="left" vertical="center" indent="1"/>
    </xf>
    <xf numFmtId="164" fontId="7" fillId="14" borderId="3" xfId="0" applyNumberFormat="1" applyFont="1" applyFill="1" applyBorder="1" applyAlignment="1">
      <alignment horizontal="left" vertical="center" indent="1"/>
    </xf>
    <xf numFmtId="0" fontId="10" fillId="0" borderId="0" xfId="0" applyFont="1" applyAlignment="1">
      <alignment horizontal="left" vertical="center"/>
    </xf>
    <xf numFmtId="0" fontId="34" fillId="3" borderId="17" xfId="0" applyFont="1" applyFill="1" applyBorder="1" applyAlignment="1">
      <alignment horizontal="left" vertical="center" wrapText="1"/>
    </xf>
    <xf numFmtId="0" fontId="34" fillId="7" borderId="17" xfId="0" applyFont="1" applyFill="1" applyBorder="1" applyAlignment="1">
      <alignment horizontal="left" vertical="center" wrapText="1"/>
    </xf>
  </cellXfs>
  <cellStyles count="1">
    <cellStyle name="Standard" xfId="0" builtinId="0"/>
  </cellStyles>
  <dxfs count="23">
    <dxf>
      <font>
        <i/>
        <color rgb="FF6E6280"/>
        <name val="Calibri"/>
        <charset val="1"/>
      </font>
      <fill>
        <patternFill>
          <bgColor rgb="FFF2EFF5"/>
        </patternFill>
      </fill>
    </dxf>
    <dxf>
      <font>
        <b/>
        <color rgb="FFB44A3C"/>
        <name val="Calibri"/>
        <charset val="1"/>
      </font>
      <fill>
        <patternFill>
          <bgColor rgb="FFF7DFDA"/>
        </patternFill>
      </fill>
    </dxf>
    <dxf>
      <font>
        <b/>
        <color rgb="FF4A7C55"/>
        <name val="Calibri"/>
        <charset val="1"/>
      </font>
      <fill>
        <patternFill>
          <bgColor rgb="FFDFEBE0"/>
        </patternFill>
      </fill>
    </dxf>
    <dxf>
      <font>
        <b/>
        <color rgb="FF1B6B7A"/>
        <name val="Calibri"/>
        <charset val="1"/>
      </font>
      <fill>
        <patternFill>
          <bgColor rgb="FFD8E9EC"/>
        </patternFill>
      </fill>
    </dxf>
    <dxf>
      <font>
        <b/>
        <color rgb="FFB44A3C"/>
        <name val="Calibri"/>
        <charset val="1"/>
      </font>
      <fill>
        <patternFill>
          <bgColor rgb="FFF7DFDA"/>
        </patternFill>
      </fill>
    </dxf>
    <dxf>
      <font>
        <b/>
        <color rgb="FFB44A3C"/>
        <name val="Calibri"/>
        <charset val="1"/>
      </font>
      <fill>
        <patternFill>
          <bgColor rgb="FFF7DFDA"/>
        </patternFill>
      </fill>
    </dxf>
    <dxf>
      <font>
        <b/>
        <color rgb="FF4A7C55"/>
        <name val="Calibri"/>
        <charset val="1"/>
      </font>
      <fill>
        <patternFill>
          <bgColor rgb="FFDFEBE0"/>
        </patternFill>
      </fill>
    </dxf>
    <dxf>
      <font>
        <b/>
        <color rgb="FFB44A3C"/>
        <name val="Calibri"/>
        <charset val="1"/>
      </font>
      <fill>
        <patternFill>
          <bgColor rgb="FFF7DFDA"/>
        </patternFill>
      </fill>
    </dxf>
    <dxf>
      <font>
        <b/>
        <color rgb="FF4A7C55"/>
        <name val="Calibri"/>
        <charset val="1"/>
      </font>
      <fill>
        <patternFill>
          <bgColor rgb="FFDFEBE0"/>
        </patternFill>
      </fill>
    </dxf>
    <dxf>
      <font>
        <b/>
        <color rgb="FF4A7C55"/>
        <name val="Calibri"/>
        <charset val="1"/>
      </font>
      <fill>
        <patternFill>
          <bgColor rgb="FFDFEBE0"/>
        </patternFill>
      </fill>
    </dxf>
    <dxf>
      <font>
        <b/>
        <color rgb="FF1B6B7A"/>
        <name val="Calibri"/>
        <charset val="1"/>
      </font>
      <fill>
        <patternFill>
          <bgColor rgb="FFD8E9EC"/>
        </patternFill>
      </fill>
    </dxf>
    <dxf>
      <font>
        <b/>
        <color rgb="FF8A6222"/>
        <name val="Calibri"/>
        <charset val="1"/>
      </font>
      <fill>
        <patternFill>
          <bgColor rgb="FFF6E9CE"/>
        </patternFill>
      </fill>
    </dxf>
    <dxf>
      <font>
        <b/>
        <color rgb="FF4A7C55"/>
        <name val="Calibri"/>
        <charset val="1"/>
      </font>
      <fill>
        <patternFill>
          <bgColor rgb="FFDFEBE0"/>
        </patternFill>
      </fill>
    </dxf>
    <dxf>
      <font>
        <b/>
        <color rgb="FF8A6222"/>
        <name val="Calibri"/>
        <charset val="1"/>
      </font>
      <fill>
        <patternFill>
          <bgColor rgb="FFF6E9CE"/>
        </patternFill>
      </fill>
    </dxf>
    <dxf>
      <font>
        <b/>
        <color rgb="FFB44A3C"/>
        <name val="Calibri"/>
        <charset val="1"/>
      </font>
      <fill>
        <patternFill>
          <bgColor rgb="FFF7DFDA"/>
        </patternFill>
      </fill>
    </dxf>
    <dxf>
      <font>
        <b/>
        <color rgb="FFB44A3C"/>
        <name val="Calibri"/>
        <charset val="1"/>
      </font>
      <fill>
        <patternFill>
          <bgColor rgb="FFF7DFDA"/>
        </patternFill>
      </fill>
    </dxf>
    <dxf>
      <font>
        <b/>
        <color rgb="FF4A7C55"/>
        <name val="Calibri"/>
        <charset val="1"/>
      </font>
      <fill>
        <patternFill>
          <bgColor rgb="FFDFEBE0"/>
        </patternFill>
      </fill>
    </dxf>
    <dxf>
      <font>
        <b/>
        <color rgb="FF8A6222"/>
        <name val="Calibri"/>
        <charset val="1"/>
      </font>
      <fill>
        <patternFill>
          <bgColor rgb="FFF6E9CE"/>
        </patternFill>
      </fill>
    </dxf>
    <dxf>
      <font>
        <b/>
        <color rgb="FF1B6B7A"/>
        <name val="Calibri"/>
        <charset val="1"/>
      </font>
      <fill>
        <patternFill>
          <bgColor rgb="FFD8E9EC"/>
        </patternFill>
      </fill>
    </dxf>
    <dxf>
      <font>
        <b/>
        <color rgb="FF8A6222"/>
        <name val="Calibri"/>
        <charset val="1"/>
      </font>
      <fill>
        <patternFill>
          <bgColor rgb="FFF6E9CE"/>
        </patternFill>
      </fill>
    </dxf>
    <dxf>
      <font>
        <b/>
        <color rgb="FFB44A3C"/>
        <name val="Calibri"/>
        <charset val="1"/>
      </font>
    </dxf>
    <dxf>
      <font>
        <i/>
        <color rgb="FF6E6280"/>
        <name val="Calibri"/>
        <charset val="1"/>
      </font>
    </dxf>
    <dxf>
      <font>
        <b/>
        <i/>
        <color rgb="FF8A6222"/>
        <name val="Calibri"/>
        <charset val="1"/>
      </font>
    </dxf>
  </dxfs>
  <tableStyles count="0" defaultTableStyle="TableStyleMedium2" defaultPivotStyle="PivotStyleLight16"/>
  <colors>
    <indexedColors>
      <rgbColor rgb="FF000000"/>
      <rgbColor rgb="FFFFFFFF"/>
      <rgbColor rgb="FFFF0000"/>
      <rgbColor rgb="FF00FF00"/>
      <rgbColor rgb="FF0000FF"/>
      <rgbColor rgb="FFFDFCFE"/>
      <rgbColor rgb="FFFF00FF"/>
      <rgbColor rgb="FF00FFFF"/>
      <rgbColor rgb="FF800000"/>
      <rgbColor rgb="FF008000"/>
      <rgbColor rgb="FF000080"/>
      <rgbColor rgb="FF8A6222"/>
      <rgbColor rgb="FF800080"/>
      <rgbColor rgb="FF1B6B7A"/>
      <rgbColor rgb="FFC9C3D2"/>
      <rgbColor rgb="FF878787"/>
      <rgbColor rgb="FF9999FF"/>
      <rgbColor rgb="FFB44A3C"/>
      <rgbColor rgb="FFFFF8E6"/>
      <rgbColor rgb="FFD8E9EC"/>
      <rgbColor rgb="FF660066"/>
      <rgbColor rgb="FFFF8080"/>
      <rgbColor rgb="FF0066CC"/>
      <rgbColor rgb="FFC9C0D6"/>
      <rgbColor rgb="FF000080"/>
      <rgbColor rgb="FFFF00FF"/>
      <rgbColor rgb="FFFFFF00"/>
      <rgbColor rgb="FF00FFFF"/>
      <rgbColor rgb="FF800080"/>
      <rgbColor rgb="FF800000"/>
      <rgbColor rgb="FF008080"/>
      <rgbColor rgb="FF0000FF"/>
      <rgbColor rgb="FF00CCFF"/>
      <rgbColor rgb="FFEFEDF2"/>
      <rgbColor rgb="FFDFEBE0"/>
      <rgbColor rgb="FFF6E9CE"/>
      <rgbColor rgb="FFD9D9D9"/>
      <rgbColor rgb="FFF2EFF5"/>
      <rgbColor rgb="FFFBF2DE"/>
      <rgbColor rgb="FFF7DFDA"/>
      <rgbColor rgb="FF4F81BD"/>
      <rgbColor rgb="FF33CCCC"/>
      <rgbColor rgb="FF99CC00"/>
      <rgbColor rgb="FFFFCC00"/>
      <rgbColor rgb="FFFF9900"/>
      <rgbColor rgb="FFFF6600"/>
      <rgbColor rgb="FF6E6280"/>
      <rgbColor rgb="FFB08234"/>
      <rgbColor rgb="FF003366"/>
      <rgbColor rgb="FF4A7C55"/>
      <rgbColor rgb="FF003300"/>
      <rgbColor rgb="FF22182F"/>
      <rgbColor rgb="FF993300"/>
      <rgbColor rgb="FF993366"/>
      <rgbColor rgb="FF333399"/>
      <rgbColor rgb="FF3A2D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22182F"/>
                </a:solidFill>
                <a:latin typeface="Calibri"/>
              </a:defRPr>
            </a:pPr>
            <a:r>
              <a:rPr sz="1000" b="1" strike="noStrike" spc="-1">
                <a:solidFill>
                  <a:srgbClr val="22182F"/>
                </a:solidFill>
                <a:latin typeface="Calibri"/>
              </a:rPr>
              <a:t>Spielzeitanteil je Programmblock</a:t>
            </a:r>
          </a:p>
        </c:rich>
      </c:tx>
      <c:overlay val="0"/>
      <c:spPr>
        <a:noFill/>
        <a:ln w="0">
          <a:noFill/>
        </a:ln>
      </c:spPr>
    </c:title>
    <c:autoTitleDeleted val="0"/>
    <c:plotArea>
      <c:layout/>
      <c:barChart>
        <c:barDir val="col"/>
        <c:grouping val="clustered"/>
        <c:varyColors val="0"/>
        <c:ser>
          <c:idx val="0"/>
          <c:order val="0"/>
          <c:tx>
            <c:strRef>
              <c:f>Auswertung!$F$13</c:f>
              <c:strCache>
                <c:ptCount val="1"/>
                <c:pt idx="0">
                  <c:v>Anteil</c:v>
                </c:pt>
              </c:strCache>
            </c:strRef>
          </c:tx>
          <c:spPr>
            <a:solidFill>
              <a:srgbClr val="1B6B7A"/>
            </a:solidFill>
            <a:ln w="0">
              <a:noFill/>
            </a:ln>
          </c:spPr>
          <c:invertIfNegative val="0"/>
          <c:dPt>
            <c:idx val="0"/>
            <c:invertIfNegative val="0"/>
            <c:bubble3D val="0"/>
            <c:spPr>
              <a:solidFill>
                <a:srgbClr val="B08234"/>
              </a:solidFill>
              <a:ln w="0">
                <a:solidFill>
                  <a:srgbClr val="FFFFFF"/>
                </a:solidFill>
              </a:ln>
            </c:spPr>
            <c:extLst>
              <c:ext xmlns:c16="http://schemas.microsoft.com/office/drawing/2014/chart" uri="{C3380CC4-5D6E-409C-BE32-E72D297353CC}">
                <c16:uniqueId val="{00000001-F345-421F-BFFE-BE1BB0303A1B}"/>
              </c:ext>
            </c:extLst>
          </c:dPt>
          <c:dPt>
            <c:idx val="1"/>
            <c:invertIfNegative val="0"/>
            <c:bubble3D val="0"/>
            <c:spPr>
              <a:solidFill>
                <a:srgbClr val="1B6B7A"/>
              </a:solidFill>
              <a:ln w="0">
                <a:solidFill>
                  <a:srgbClr val="FFFFFF"/>
                </a:solidFill>
              </a:ln>
            </c:spPr>
            <c:extLst>
              <c:ext xmlns:c16="http://schemas.microsoft.com/office/drawing/2014/chart" uri="{C3380CC4-5D6E-409C-BE32-E72D297353CC}">
                <c16:uniqueId val="{00000003-F345-421F-BFFE-BE1BB0303A1B}"/>
              </c:ext>
            </c:extLst>
          </c:dPt>
          <c:dPt>
            <c:idx val="2"/>
            <c:invertIfNegative val="0"/>
            <c:bubble3D val="0"/>
            <c:spPr>
              <a:solidFill>
                <a:srgbClr val="6E6280"/>
              </a:solidFill>
              <a:ln w="0">
                <a:solidFill>
                  <a:srgbClr val="FFFFFF"/>
                </a:solidFill>
              </a:ln>
            </c:spPr>
            <c:extLst>
              <c:ext xmlns:c16="http://schemas.microsoft.com/office/drawing/2014/chart" uri="{C3380CC4-5D6E-409C-BE32-E72D297353CC}">
                <c16:uniqueId val="{00000005-F345-421F-BFFE-BE1BB0303A1B}"/>
              </c:ext>
            </c:extLst>
          </c:dPt>
          <c:dPt>
            <c:idx val="3"/>
            <c:invertIfNegative val="0"/>
            <c:bubble3D val="0"/>
            <c:spPr>
              <a:solidFill>
                <a:srgbClr val="1B6B7A"/>
              </a:solidFill>
              <a:ln w="0">
                <a:solidFill>
                  <a:srgbClr val="FFFFFF"/>
                </a:solidFill>
              </a:ln>
            </c:spPr>
            <c:extLst>
              <c:ext xmlns:c16="http://schemas.microsoft.com/office/drawing/2014/chart" uri="{C3380CC4-5D6E-409C-BE32-E72D297353CC}">
                <c16:uniqueId val="{00000007-F345-421F-BFFE-BE1BB0303A1B}"/>
              </c:ext>
            </c:extLst>
          </c:dPt>
          <c:dPt>
            <c:idx val="4"/>
            <c:invertIfNegative val="0"/>
            <c:bubble3D val="0"/>
            <c:spPr>
              <a:solidFill>
                <a:srgbClr val="8A6222"/>
              </a:solidFill>
              <a:ln w="0">
                <a:solidFill>
                  <a:srgbClr val="FFFFFF"/>
                </a:solidFill>
              </a:ln>
            </c:spPr>
            <c:extLst>
              <c:ext xmlns:c16="http://schemas.microsoft.com/office/drawing/2014/chart" uri="{C3380CC4-5D6E-409C-BE32-E72D297353CC}">
                <c16:uniqueId val="{00000009-F345-421F-BFFE-BE1BB0303A1B}"/>
              </c:ext>
            </c:extLst>
          </c:dPt>
          <c:dPt>
            <c:idx val="5"/>
            <c:invertIfNegative val="0"/>
            <c:bubble3D val="0"/>
            <c:spPr>
              <a:solidFill>
                <a:srgbClr val="B44A3C"/>
              </a:solidFill>
              <a:ln w="0">
                <a:solidFill>
                  <a:srgbClr val="FFFFFF"/>
                </a:solidFill>
              </a:ln>
            </c:spPr>
            <c:extLst>
              <c:ext xmlns:c16="http://schemas.microsoft.com/office/drawing/2014/chart" uri="{C3380CC4-5D6E-409C-BE32-E72D297353CC}">
                <c16:uniqueId val="{0000000B-F345-421F-BFFE-BE1BB0303A1B}"/>
              </c:ext>
            </c:extLst>
          </c:dPt>
          <c:dLbls>
            <c:dLbl>
              <c:idx val="0"/>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1-F345-421F-BFFE-BE1BB0303A1B}"/>
                </c:ext>
              </c:extLst>
            </c:dLbl>
            <c:dLbl>
              <c:idx val="1"/>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3-F345-421F-BFFE-BE1BB0303A1B}"/>
                </c:ext>
              </c:extLst>
            </c:dLbl>
            <c:dLbl>
              <c:idx val="2"/>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5-F345-421F-BFFE-BE1BB0303A1B}"/>
                </c:ext>
              </c:extLst>
            </c:dLbl>
            <c:dLbl>
              <c:idx val="3"/>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7-F345-421F-BFFE-BE1BB0303A1B}"/>
                </c:ext>
              </c:extLst>
            </c:dLbl>
            <c:dLbl>
              <c:idx val="4"/>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9-F345-421F-BFFE-BE1BB0303A1B}"/>
                </c:ext>
              </c:extLst>
            </c:dLbl>
            <c:dLbl>
              <c:idx val="5"/>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B-F345-421F-BFFE-BE1BB0303A1B}"/>
                </c:ext>
              </c:extLst>
            </c:dLbl>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Auswertung!$C$14:$C$19</c:f>
              <c:strCache>
                <c:ptCount val="6"/>
                <c:pt idx="0">
                  <c:v>Einlassmusik</c:v>
                </c:pt>
                <c:pt idx="1">
                  <c:v>Set 1</c:v>
                </c:pt>
                <c:pt idx="2">
                  <c:v>Pausenmusik</c:v>
                </c:pt>
                <c:pt idx="3">
                  <c:v>Set 2</c:v>
                </c:pt>
                <c:pt idx="4">
                  <c:v>Set 3</c:v>
                </c:pt>
                <c:pt idx="5">
                  <c:v>Zugabe</c:v>
                </c:pt>
              </c:strCache>
            </c:strRef>
          </c:cat>
          <c:val>
            <c:numRef>
              <c:f>Auswertung!$F$14:$F$19</c:f>
              <c:numCache>
                <c:formatCode>0.0%</c:formatCode>
                <c:ptCount val="6"/>
                <c:pt idx="0">
                  <c:v>1.9117647058823531E-2</c:v>
                </c:pt>
                <c:pt idx="1">
                  <c:v>0.2889705882352942</c:v>
                </c:pt>
                <c:pt idx="2">
                  <c:v>2.3529411764705854E-2</c:v>
                </c:pt>
                <c:pt idx="3">
                  <c:v>0.34117647058823519</c:v>
                </c:pt>
                <c:pt idx="4">
                  <c:v>0.25808823529411773</c:v>
                </c:pt>
                <c:pt idx="5">
                  <c:v>6.9117647058823575E-2</c:v>
                </c:pt>
              </c:numCache>
            </c:numRef>
          </c:val>
          <c:extLst>
            <c:ext xmlns:c16="http://schemas.microsoft.com/office/drawing/2014/chart" uri="{C3380CC4-5D6E-409C-BE32-E72D297353CC}">
              <c16:uniqueId val="{0000000C-F345-421F-BFFE-BE1BB0303A1B}"/>
            </c:ext>
          </c:extLst>
        </c:ser>
        <c:dLbls>
          <c:showLegendKey val="0"/>
          <c:showVal val="0"/>
          <c:showCatName val="0"/>
          <c:showSerName val="0"/>
          <c:showPercent val="0"/>
          <c:showBubbleSize val="0"/>
        </c:dLbls>
        <c:gapWidth val="55"/>
        <c:axId val="37105087"/>
        <c:axId val="26447352"/>
      </c:barChart>
      <c:catAx>
        <c:axId val="3710508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800" b="0" strike="noStrike" spc="-1">
                <a:solidFill>
                  <a:srgbClr val="6E6280"/>
                </a:solidFill>
                <a:latin typeface="Calibri"/>
              </a:defRPr>
            </a:pPr>
            <a:endParaRPr lang="de-DE"/>
          </a:p>
        </c:txPr>
        <c:crossAx val="26447352"/>
        <c:crosses val="autoZero"/>
        <c:auto val="1"/>
        <c:lblAlgn val="ctr"/>
        <c:lblOffset val="100"/>
        <c:noMultiLvlLbl val="0"/>
      </c:catAx>
      <c:valAx>
        <c:axId val="26447352"/>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sz="800" b="0" strike="noStrike" spc="-1">
                <a:solidFill>
                  <a:srgbClr val="6E6280"/>
                </a:solidFill>
                <a:latin typeface="Calibri"/>
              </a:defRPr>
            </a:pPr>
            <a:endParaRPr lang="de-DE"/>
          </a:p>
        </c:txPr>
        <c:crossAx val="37105087"/>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000" b="1" strike="noStrike" spc="-1">
                <a:solidFill>
                  <a:srgbClr val="22182F"/>
                </a:solidFill>
                <a:latin typeface="Calibri"/>
              </a:defRPr>
            </a:pPr>
            <a:r>
              <a:rPr sz="1000" b="1" strike="noStrike" spc="-1">
                <a:solidFill>
                  <a:srgbClr val="22182F"/>
                </a:solidFill>
                <a:latin typeface="Calibri"/>
              </a:rPr>
              <a:t>Werke nach Schutzstatus</a:t>
            </a:r>
          </a:p>
        </c:rich>
      </c:tx>
      <c:overlay val="0"/>
      <c:spPr>
        <a:noFill/>
        <a:ln w="0">
          <a:noFill/>
        </a:ln>
      </c:spPr>
    </c:title>
    <c:autoTitleDeleted val="0"/>
    <c:plotArea>
      <c:layout/>
      <c:pieChart>
        <c:varyColors val="1"/>
        <c:ser>
          <c:idx val="0"/>
          <c:order val="0"/>
          <c:tx>
            <c:strRef>
              <c:f>Auswertung!$D$23</c:f>
              <c:strCache>
                <c:ptCount val="1"/>
                <c:pt idx="0">
                  <c:v>Werke</c:v>
                </c:pt>
              </c:strCache>
            </c:strRef>
          </c:tx>
          <c:spPr>
            <a:solidFill>
              <a:srgbClr val="4F81BD"/>
            </a:solidFill>
            <a:ln w="0">
              <a:noFill/>
            </a:ln>
          </c:spPr>
          <c:dPt>
            <c:idx val="0"/>
            <c:bubble3D val="0"/>
            <c:spPr>
              <a:solidFill>
                <a:srgbClr val="1B6B7A"/>
              </a:solidFill>
              <a:ln w="0">
                <a:solidFill>
                  <a:srgbClr val="FFFFFF"/>
                </a:solidFill>
              </a:ln>
            </c:spPr>
            <c:extLst>
              <c:ext xmlns:c16="http://schemas.microsoft.com/office/drawing/2014/chart" uri="{C3380CC4-5D6E-409C-BE32-E72D297353CC}">
                <c16:uniqueId val="{00000001-2C49-43AD-B7EC-143F7E2E6723}"/>
              </c:ext>
            </c:extLst>
          </c:dPt>
          <c:dPt>
            <c:idx val="1"/>
            <c:bubble3D val="0"/>
            <c:spPr>
              <a:solidFill>
                <a:srgbClr val="4A7C55"/>
              </a:solidFill>
              <a:ln w="0">
                <a:solidFill>
                  <a:srgbClr val="FFFFFF"/>
                </a:solidFill>
              </a:ln>
            </c:spPr>
            <c:extLst>
              <c:ext xmlns:c16="http://schemas.microsoft.com/office/drawing/2014/chart" uri="{C3380CC4-5D6E-409C-BE32-E72D297353CC}">
                <c16:uniqueId val="{00000003-2C49-43AD-B7EC-143F7E2E6723}"/>
              </c:ext>
            </c:extLst>
          </c:dPt>
          <c:dPt>
            <c:idx val="2"/>
            <c:bubble3D val="0"/>
            <c:spPr>
              <a:solidFill>
                <a:srgbClr val="B08234"/>
              </a:solidFill>
              <a:ln w="0">
                <a:solidFill>
                  <a:srgbClr val="FFFFFF"/>
                </a:solidFill>
              </a:ln>
            </c:spPr>
            <c:extLst>
              <c:ext xmlns:c16="http://schemas.microsoft.com/office/drawing/2014/chart" uri="{C3380CC4-5D6E-409C-BE32-E72D297353CC}">
                <c16:uniqueId val="{00000005-2C49-43AD-B7EC-143F7E2E6723}"/>
              </c:ext>
            </c:extLst>
          </c:dPt>
          <c:dLbls>
            <c:dLbl>
              <c:idx val="0"/>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1-2C49-43AD-B7EC-143F7E2E6723}"/>
                </c:ext>
              </c:extLst>
            </c:dLbl>
            <c:dLbl>
              <c:idx val="1"/>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3-2C49-43AD-B7EC-143F7E2E6723}"/>
                </c:ext>
              </c:extLst>
            </c:dLbl>
            <c:dLbl>
              <c:idx val="2"/>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5-2C49-43AD-B7EC-143F7E2E6723}"/>
                </c:ext>
              </c:extLst>
            </c:dLbl>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1"/>
            <c:extLst>
              <c:ext xmlns:c15="http://schemas.microsoft.com/office/drawing/2012/chart" uri="{CE6537A1-D6FC-4f65-9D91-7224C49458BB}"/>
            </c:extLst>
          </c:dLbls>
          <c:cat>
            <c:strRef>
              <c:f>Auswertung!$C$24:$C$26</c:f>
              <c:strCache>
                <c:ptCount val="3"/>
                <c:pt idx="0">
                  <c:v>GEMA-pflichtig</c:v>
                </c:pt>
                <c:pt idx="1">
                  <c:v>GEMA-frei</c:v>
                </c:pt>
                <c:pt idx="2">
                  <c:v>Eigenwerk</c:v>
                </c:pt>
              </c:strCache>
            </c:strRef>
          </c:cat>
          <c:val>
            <c:numRef>
              <c:f>Auswertung!$D$24:$D$26</c:f>
              <c:numCache>
                <c:formatCode>General</c:formatCode>
                <c:ptCount val="3"/>
                <c:pt idx="0">
                  <c:v>17</c:v>
                </c:pt>
                <c:pt idx="1">
                  <c:v>2</c:v>
                </c:pt>
                <c:pt idx="2">
                  <c:v>7</c:v>
                </c:pt>
              </c:numCache>
            </c:numRef>
          </c:val>
          <c:extLst>
            <c:ext xmlns:c16="http://schemas.microsoft.com/office/drawing/2014/chart" uri="{C3380CC4-5D6E-409C-BE32-E72D297353CC}">
              <c16:uniqueId val="{00000006-2C49-43AD-B7EC-143F7E2E6723}"/>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67</xdr:row>
      <xdr:rowOff>0</xdr:rowOff>
    </xdr:from>
    <xdr:to>
      <xdr:col>6</xdr:col>
      <xdr:colOff>504720</xdr:colOff>
      <xdr:row>80</xdr:row>
      <xdr:rowOff>187200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0</xdr:colOff>
      <xdr:row>67</xdr:row>
      <xdr:rowOff>0</xdr:rowOff>
    </xdr:from>
    <xdr:to>
      <xdr:col>11</xdr:col>
      <xdr:colOff>1179360</xdr:colOff>
      <xdr:row>80</xdr:row>
      <xdr:rowOff>187200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2182F"/>
    <pageSetUpPr fitToPage="1"/>
  </sheetPr>
  <dimension ref="A1:R87"/>
  <sheetViews>
    <sheetView showGridLines="0" tabSelected="1" zoomScaleNormal="100" workbookViewId="0">
      <pane xSplit="4" topLeftCell="E1" activePane="topRight" state="frozen"/>
      <selection activeCell="A21" sqref="A21"/>
      <selection pane="topRight" activeCell="I25" sqref="I25"/>
    </sheetView>
  </sheetViews>
  <sheetFormatPr baseColWidth="10" defaultColWidth="8.7109375" defaultRowHeight="15" x14ac:dyDescent="0.25"/>
  <cols>
    <col min="1" max="1" width="1.140625" customWidth="1"/>
    <col min="2" max="2" width="5" customWidth="1"/>
    <col min="3" max="3" width="12" customWidth="1"/>
    <col min="4" max="4" width="30" customWidth="1"/>
    <col min="5" max="5" width="13" customWidth="1"/>
    <col min="6" max="6" width="21" customWidth="1"/>
    <col min="7" max="7" width="15" customWidth="1"/>
    <col min="8" max="8" width="22" customWidth="1"/>
    <col min="9" max="9" width="5" customWidth="1"/>
    <col min="10" max="10" width="14" customWidth="1"/>
    <col min="11" max="11" width="12" customWidth="1"/>
    <col min="12" max="12" width="11" customWidth="1"/>
    <col min="13" max="13" width="6" customWidth="1"/>
    <col min="14" max="14" width="12" customWidth="1"/>
    <col min="15" max="15" width="8" customWidth="1"/>
    <col min="16" max="16" width="12" customWidth="1"/>
    <col min="17" max="17" width="28" customWidth="1"/>
    <col min="18" max="18" width="26" customWidth="1"/>
    <col min="19" max="19" width="2" customWidth="1"/>
  </cols>
  <sheetData>
    <row r="1" spans="1:18" ht="4.5" customHeight="1" x14ac:dyDescent="0.25"/>
    <row r="2" spans="1:18" ht="27" customHeight="1" x14ac:dyDescent="0.25">
      <c r="A2" s="15"/>
      <c r="B2" s="14" t="s">
        <v>314</v>
      </c>
      <c r="C2" s="14"/>
      <c r="D2" s="14"/>
      <c r="E2" s="14"/>
      <c r="F2" s="14"/>
      <c r="G2" s="14"/>
      <c r="H2" s="14"/>
      <c r="I2" s="14"/>
      <c r="J2" s="14"/>
      <c r="K2" s="14"/>
      <c r="L2" s="14"/>
      <c r="M2" s="14"/>
      <c r="N2" s="13" t="s">
        <v>0</v>
      </c>
      <c r="O2" s="13"/>
      <c r="P2" s="13"/>
      <c r="Q2" s="13"/>
      <c r="R2" s="13"/>
    </row>
    <row r="3" spans="1:18" ht="16.5" customHeight="1" x14ac:dyDescent="0.25">
      <c r="A3" s="15"/>
      <c r="B3" s="12" t="s">
        <v>1</v>
      </c>
      <c r="C3" s="12"/>
      <c r="D3" s="12"/>
      <c r="E3" s="12"/>
      <c r="F3" s="12"/>
      <c r="G3" s="12"/>
      <c r="H3" s="12"/>
      <c r="I3" s="12"/>
      <c r="J3" s="12"/>
      <c r="K3" s="12"/>
      <c r="L3" s="12"/>
      <c r="M3" s="12"/>
      <c r="N3" s="13"/>
      <c r="O3" s="13"/>
      <c r="P3" s="13"/>
      <c r="Q3" s="13"/>
      <c r="R3" s="13"/>
    </row>
    <row r="4" spans="1:18" ht="4.5" customHeight="1" x14ac:dyDescent="0.25">
      <c r="A4" s="15"/>
      <c r="B4" s="16"/>
      <c r="C4" s="16"/>
      <c r="D4" s="16"/>
      <c r="E4" s="16"/>
      <c r="F4" s="16"/>
      <c r="G4" s="16"/>
      <c r="H4" s="16"/>
      <c r="I4" s="16"/>
      <c r="J4" s="16"/>
      <c r="K4" s="17"/>
      <c r="L4" s="17"/>
      <c r="M4" s="17"/>
      <c r="N4" s="17"/>
      <c r="O4" s="18"/>
      <c r="P4" s="18"/>
      <c r="Q4" s="18"/>
      <c r="R4" s="18"/>
    </row>
    <row r="5" spans="1:18" x14ac:dyDescent="0.25">
      <c r="A5" s="15"/>
    </row>
    <row r="6" spans="1:18" ht="21" customHeight="1" x14ac:dyDescent="0.25">
      <c r="A6" s="15"/>
      <c r="B6" s="19" t="s">
        <v>2</v>
      </c>
      <c r="C6" s="11" t="s">
        <v>3</v>
      </c>
      <c r="D6" s="11"/>
    </row>
    <row r="7" spans="1:18" ht="16.5" customHeight="1" x14ac:dyDescent="0.25">
      <c r="A7" s="15"/>
      <c r="B7" s="10" t="s">
        <v>4</v>
      </c>
      <c r="C7" s="10"/>
      <c r="D7" s="9" t="str">
        <f>Stammdaten!$D$7</f>
        <v>Muster Veranstaltungs GmbH</v>
      </c>
      <c r="E7" s="9"/>
      <c r="F7" s="9"/>
      <c r="G7" s="10" t="s">
        <v>5</v>
      </c>
      <c r="H7" s="10"/>
      <c r="I7" s="9" t="str">
        <f>Stammdaten!$D$15</f>
        <v>Sommerkonzert 2026</v>
      </c>
      <c r="J7" s="9"/>
      <c r="K7" s="9"/>
      <c r="L7" s="8" t="s">
        <v>6</v>
      </c>
      <c r="M7" s="8"/>
      <c r="N7" s="8"/>
      <c r="O7" s="8"/>
      <c r="P7" s="8"/>
      <c r="Q7" s="8"/>
      <c r="R7" s="8"/>
    </row>
    <row r="8" spans="1:18" ht="16.5" customHeight="1" x14ac:dyDescent="0.25">
      <c r="A8" s="15"/>
      <c r="B8" s="10" t="s">
        <v>7</v>
      </c>
      <c r="C8" s="10"/>
      <c r="D8" s="9" t="str">
        <f>Stammdaten!$D$18&amp;", "&amp;Stammdaten!$D$19</f>
        <v>Kulturhaus Musterstadt, Großer Saal</v>
      </c>
      <c r="E8" s="9"/>
      <c r="F8" s="9"/>
      <c r="G8" s="10" t="s">
        <v>8</v>
      </c>
      <c r="H8" s="10"/>
      <c r="I8" s="9" t="str">
        <f>Stammdaten!$D$20</f>
        <v>Konzert</v>
      </c>
      <c r="J8" s="9"/>
      <c r="K8" s="9"/>
      <c r="L8" s="10" t="s">
        <v>9</v>
      </c>
      <c r="M8" s="10"/>
      <c r="N8" s="10"/>
      <c r="O8" s="7">
        <f>Stammdaten!$D$16</f>
        <v>46207</v>
      </c>
      <c r="P8" s="7"/>
      <c r="Q8" s="7"/>
      <c r="R8" s="7"/>
    </row>
    <row r="9" spans="1:18" ht="16.5" customHeight="1" x14ac:dyDescent="0.25">
      <c r="A9" s="15"/>
      <c r="B9" s="10" t="s">
        <v>10</v>
      </c>
      <c r="C9" s="10"/>
      <c r="D9" s="9" t="str">
        <f>TEXT(Stammdaten!$D$16,"DD.MM.YYYY")&amp;"  ·  "&amp;Stammdaten!$D$17</f>
        <v>04.07.YYYY  ·  20:00 – 23:15 Uhr</v>
      </c>
      <c r="E9" s="9"/>
      <c r="F9" s="9"/>
      <c r="G9" s="10" t="s">
        <v>11</v>
      </c>
      <c r="H9" s="10"/>
      <c r="I9" s="9" t="str">
        <f>Stammdaten!$D$21</f>
        <v>Band · 5 Mitwirkende</v>
      </c>
      <c r="J9" s="9"/>
      <c r="K9" s="9"/>
      <c r="L9" s="10" t="str">
        <f>"Meldefrist ("&amp;Stammdaten!$D$26&amp;" Wochen)"</f>
        <v>Meldefrist (6 Wochen)</v>
      </c>
      <c r="M9" s="10"/>
      <c r="N9" s="10"/>
      <c r="O9" s="7">
        <f>Stammdaten!$D$32</f>
        <v>46249</v>
      </c>
      <c r="P9" s="7"/>
      <c r="Q9" s="7"/>
      <c r="R9" s="7"/>
    </row>
    <row r="10" spans="1:18" ht="16.5" customHeight="1" x14ac:dyDescent="0.25">
      <c r="A10" s="15"/>
      <c r="B10" s="10" t="s">
        <v>12</v>
      </c>
      <c r="C10" s="10"/>
      <c r="D10" s="9" t="str">
        <f>Stammdaten!$D$12</f>
        <v>1234567</v>
      </c>
      <c r="E10" s="9"/>
      <c r="F10" s="9"/>
      <c r="G10" s="10" t="s">
        <v>13</v>
      </c>
      <c r="H10" s="10"/>
      <c r="I10" s="9" t="str">
        <f>Stammdaten!$D$23</f>
        <v>VA-2026-000418</v>
      </c>
      <c r="J10" s="9"/>
      <c r="K10" s="9"/>
      <c r="L10" s="10" t="s">
        <v>14</v>
      </c>
      <c r="M10" s="10"/>
      <c r="N10" s="10"/>
      <c r="O10" s="6">
        <f ca="1">Stammdaten!$D$32-TODAY()</f>
        <v>23</v>
      </c>
      <c r="P10" s="6"/>
      <c r="Q10" s="6"/>
      <c r="R10" s="6"/>
    </row>
    <row r="11" spans="1:18" x14ac:dyDescent="0.25">
      <c r="A11" s="15"/>
    </row>
    <row r="12" spans="1:18" ht="21" customHeight="1" x14ac:dyDescent="0.25">
      <c r="A12" s="15"/>
      <c r="B12" s="19" t="s">
        <v>15</v>
      </c>
      <c r="C12" s="11" t="s">
        <v>16</v>
      </c>
      <c r="D12" s="11"/>
      <c r="E12" s="5" t="s">
        <v>17</v>
      </c>
      <c r="F12" s="5"/>
      <c r="G12" s="5"/>
      <c r="H12" s="5"/>
      <c r="I12" s="5"/>
      <c r="J12" s="5"/>
      <c r="K12" s="5"/>
      <c r="L12" s="5"/>
      <c r="M12" s="5"/>
      <c r="N12" s="5"/>
      <c r="O12" s="5"/>
      <c r="P12" s="5"/>
      <c r="Q12" s="5"/>
      <c r="R12" s="5"/>
    </row>
    <row r="13" spans="1:18" ht="3" customHeight="1" x14ac:dyDescent="0.25">
      <c r="A13" s="15"/>
      <c r="B13" s="16"/>
      <c r="C13" s="16"/>
      <c r="D13" s="16"/>
      <c r="E13" s="17"/>
      <c r="F13" s="17"/>
      <c r="G13" s="17"/>
      <c r="H13" s="17"/>
      <c r="I13" s="17"/>
      <c r="J13" s="22"/>
      <c r="K13" s="22"/>
      <c r="L13" s="22"/>
      <c r="M13" s="18"/>
      <c r="N13" s="18"/>
      <c r="O13" s="18"/>
      <c r="P13" s="18"/>
      <c r="Q13" s="16"/>
      <c r="R13" s="16"/>
    </row>
    <row r="14" spans="1:18" ht="22.5" customHeight="1" x14ac:dyDescent="0.25">
      <c r="A14" s="15"/>
      <c r="B14" s="4">
        <f>COUNTA($D$21:$D$80)</f>
        <v>28</v>
      </c>
      <c r="C14" s="4"/>
      <c r="D14" s="4"/>
      <c r="E14" s="3">
        <f>$N$81</f>
        <v>7.8703703703703734E-2</v>
      </c>
      <c r="F14" s="3"/>
      <c r="G14" s="2">
        <f>IF(SUM($N$21:$N$80)=0,"",SUMIF($J$21:$J$80,"GEMA-pflichtig",$N$21:$N$80)/SUM($N$21:$N$80))</f>
        <v>0.62499999999999989</v>
      </c>
      <c r="H14" s="2"/>
      <c r="I14" s="2"/>
      <c r="J14" s="1">
        <f>COUNTIF($Q$21:$Q$80,"OK")</f>
        <v>22</v>
      </c>
      <c r="K14" s="1"/>
      <c r="L14" s="1"/>
      <c r="M14" s="84">
        <f>SUMPRODUCT(($Q$21:$Q$80&lt;&gt;"")*($Q$21:$Q$80&lt;&gt;"OK"))</f>
        <v>6</v>
      </c>
      <c r="N14" s="84"/>
      <c r="O14" s="84"/>
      <c r="P14" s="84"/>
      <c r="Q14" s="85">
        <f>IF(SUM($N$21:$N$80)=0,"",SUMIF($J$21:$J$80,"Eigenwerk",$N$21:$N$80)/SUM($N$21:$N$80))</f>
        <v>0.25514705882352945</v>
      </c>
      <c r="R14" s="85"/>
    </row>
    <row r="15" spans="1:18" ht="13.5" customHeight="1" x14ac:dyDescent="0.25">
      <c r="A15" s="15"/>
      <c r="B15" s="86" t="s">
        <v>18</v>
      </c>
      <c r="C15" s="86"/>
      <c r="D15" s="86"/>
      <c r="E15" s="86" t="s">
        <v>19</v>
      </c>
      <c r="F15" s="86"/>
      <c r="G15" s="86" t="s">
        <v>20</v>
      </c>
      <c r="H15" s="86"/>
      <c r="I15" s="86"/>
      <c r="J15" s="86" t="s">
        <v>21</v>
      </c>
      <c r="K15" s="86"/>
      <c r="L15" s="86"/>
      <c r="M15" s="86" t="s">
        <v>22</v>
      </c>
      <c r="N15" s="86"/>
      <c r="O15" s="86"/>
      <c r="P15" s="86"/>
      <c r="Q15" s="86" t="s">
        <v>23</v>
      </c>
      <c r="R15" s="86"/>
    </row>
    <row r="16" spans="1:18" ht="13.5" customHeight="1" x14ac:dyDescent="0.25">
      <c r="A16" s="15"/>
      <c r="B16" s="87" t="s">
        <v>24</v>
      </c>
      <c r="C16" s="87"/>
      <c r="D16" s="87"/>
      <c r="E16" s="87" t="s">
        <v>25</v>
      </c>
      <c r="F16" s="87"/>
      <c r="G16" s="87" t="s">
        <v>26</v>
      </c>
      <c r="H16" s="87"/>
      <c r="I16" s="87"/>
      <c r="J16" s="87" t="s">
        <v>27</v>
      </c>
      <c r="K16" s="87"/>
      <c r="L16" s="87"/>
      <c r="M16" s="87" t="s">
        <v>28</v>
      </c>
      <c r="N16" s="87"/>
      <c r="O16" s="87"/>
      <c r="P16" s="87"/>
      <c r="Q16" s="87" t="s">
        <v>29</v>
      </c>
      <c r="R16" s="87"/>
    </row>
    <row r="17" spans="1:18" x14ac:dyDescent="0.25">
      <c r="A17" s="15"/>
    </row>
    <row r="18" spans="1:18" ht="21" customHeight="1" x14ac:dyDescent="0.25">
      <c r="A18" s="15"/>
      <c r="B18" s="19" t="s">
        <v>30</v>
      </c>
      <c r="C18" s="11" t="s">
        <v>31</v>
      </c>
      <c r="D18" s="11"/>
      <c r="E18" s="11"/>
      <c r="F18" s="5" t="s">
        <v>32</v>
      </c>
      <c r="G18" s="5"/>
      <c r="H18" s="5"/>
      <c r="I18" s="5"/>
      <c r="J18" s="5"/>
      <c r="K18" s="5"/>
      <c r="L18" s="5"/>
      <c r="M18" s="5"/>
      <c r="N18" s="5"/>
      <c r="O18" s="5"/>
      <c r="P18" s="5"/>
      <c r="Q18" s="5"/>
      <c r="R18" s="5"/>
    </row>
    <row r="19" spans="1:18" ht="13.5" customHeight="1" x14ac:dyDescent="0.25">
      <c r="A19" s="15"/>
      <c r="B19" s="88" t="s">
        <v>33</v>
      </c>
      <c r="C19" s="88"/>
      <c r="D19" s="89" t="s">
        <v>34</v>
      </c>
      <c r="E19" s="89"/>
      <c r="F19" s="90" t="s">
        <v>35</v>
      </c>
      <c r="G19" s="90"/>
      <c r="H19" s="90"/>
      <c r="I19" s="88" t="s">
        <v>36</v>
      </c>
      <c r="J19" s="88"/>
      <c r="K19" s="88"/>
      <c r="L19" s="89" t="s">
        <v>37</v>
      </c>
      <c r="M19" s="89"/>
      <c r="N19" s="89"/>
      <c r="O19" s="89"/>
      <c r="P19" s="91" t="s">
        <v>38</v>
      </c>
      <c r="Q19" s="91"/>
      <c r="R19" s="91"/>
    </row>
    <row r="20" spans="1:18" ht="30" customHeight="1" x14ac:dyDescent="0.25">
      <c r="A20" s="15"/>
      <c r="B20" s="23" t="s">
        <v>39</v>
      </c>
      <c r="C20" s="23" t="s">
        <v>40</v>
      </c>
      <c r="D20" s="24" t="s">
        <v>41</v>
      </c>
      <c r="E20" s="24" t="s">
        <v>42</v>
      </c>
      <c r="F20" s="23" t="s">
        <v>43</v>
      </c>
      <c r="G20" s="23" t="s">
        <v>44</v>
      </c>
      <c r="H20" s="23" t="s">
        <v>45</v>
      </c>
      <c r="I20" s="24" t="s">
        <v>46</v>
      </c>
      <c r="J20" s="24" t="s">
        <v>47</v>
      </c>
      <c r="K20" s="24" t="s">
        <v>48</v>
      </c>
      <c r="L20" s="23" t="s">
        <v>49</v>
      </c>
      <c r="M20" s="23" t="s">
        <v>50</v>
      </c>
      <c r="N20" s="23" t="s">
        <v>51</v>
      </c>
      <c r="O20" s="23" t="s">
        <v>52</v>
      </c>
      <c r="P20" s="24" t="s">
        <v>53</v>
      </c>
      <c r="Q20" s="24" t="s">
        <v>54</v>
      </c>
      <c r="R20" s="24" t="s">
        <v>55</v>
      </c>
    </row>
    <row r="21" spans="1:18" ht="15" customHeight="1" x14ac:dyDescent="0.25">
      <c r="A21" s="15"/>
      <c r="B21" s="25">
        <f>IF($D21="","",COUNTA($D$21:$D21))</f>
        <v>1</v>
      </c>
      <c r="C21" s="26" t="s">
        <v>56</v>
      </c>
      <c r="D21" s="27" t="s">
        <v>57</v>
      </c>
      <c r="E21" s="28" t="str">
        <f t="shared" ref="E21:E52" si="0">IF($D21="","",IFERROR(IF(INDEX(Kat_WerkNr,MATCH($D21,Kat_Titel,0))="","",INDEX(Kat_WerkNr,MATCH($D21,Kat_Titel,0))),""))</f>
        <v>1234567-011</v>
      </c>
      <c r="F21" s="29" t="str">
        <f t="shared" ref="F21:F52" si="1">IF($D21="","",IFERROR(IF(INDEX(Kat_Komponist,MATCH($D21,Kat_Titel,0))="","",INDEX(Kat_Komponist,MATCH($D21,Kat_Titel,0))),""))</f>
        <v>M. Berger</v>
      </c>
      <c r="G21" s="29" t="str">
        <f t="shared" ref="G21:G52" si="2">IF($D21="","",IFERROR(IF(INDEX(Kat_Bearbeiter,MATCH($D21,Kat_Titel,0))="","",INDEX(Kat_Bearbeiter,MATCH($D21,Kat_Titel,0))),""))</f>
        <v/>
      </c>
      <c r="H21" s="29" t="str">
        <f t="shared" ref="H21:H52" si="3">IF($D21="","",IFERROR(IF(INDEX(Kat_Verleger,MATCH($D21,Kat_Titel,0))="","",INDEX(Kat_Verleger,MATCH($D21,Kat_Titel,0))),""))</f>
        <v>Muster Musikverlag GmbH</v>
      </c>
      <c r="I21" s="30" t="s">
        <v>58</v>
      </c>
      <c r="J21" s="31" t="str">
        <f t="shared" ref="J21:J52" si="4">IF($D21="","",IFERROR(IF(INDEX(Kat_Schutz,MATCH($D21,Kat_Titel,0))="","",INDEX(Kat_Schutz,MATCH($D21,Kat_Titel,0))),""))</f>
        <v>GEMA-pflichtig</v>
      </c>
      <c r="K21" s="26" t="s">
        <v>59</v>
      </c>
      <c r="L21" s="32">
        <v>1.5046296296296301E-3</v>
      </c>
      <c r="M21" s="26">
        <v>1</v>
      </c>
      <c r="N21" s="33">
        <f t="shared" ref="N21:N52" si="5">IF($L21="","",$L21*IF($M21="",1,$M21))</f>
        <v>1.5046296296296301E-3</v>
      </c>
      <c r="O21" s="34">
        <f t="shared" ref="O21:O52" si="6">IF(OR($N21="",$N$81=0),"",$N21/$N$81)</f>
        <v>1.9117647058823527E-2</v>
      </c>
      <c r="P21" s="26" t="s">
        <v>60</v>
      </c>
      <c r="Q21" s="35" t="str">
        <f t="shared" ref="Q21:Q52" si="7">IF($D21="","",IF($C21="","Programmblock fehlt",IF($F21="","Werk nicht im Repertoire-Katalog",IF($L21="","Spieldauer fehlt",IF($K21="","Nutzungsart fehlt",IF(AND(IFERROR(IF(INDEX(Kat_PF,MATCH($D21,Kat_Titel,0))="","",INDEX(Kat_PF,MATCH($D21,Kat_Titel,0))),"")&lt;&gt;"",$I21=""),"P/F-Kennzeichnung fehlt",IF(AND($J21="GEMA-pflichtig",$H21=""),"Verlegerangabe ergänzen",IF(AND(IFERROR(INDEX(Kat_Dauer,MATCH($D21,Kat_Titel,0)),0)&gt;0,ABS($L21-IFERROR(INDEX(Kat_Dauer,MATCH($D21,Kat_Titel,0)),0))&gt;IFERROR(INDEX(Kat_Dauer,MATCH($D21,Kat_Titel,0)),0)*Toleranz_Dauer),"Spieldauer weicht von Richtdauer ab","OK"))))))))</f>
        <v>OK</v>
      </c>
      <c r="R21" s="36" t="s">
        <v>61</v>
      </c>
    </row>
    <row r="22" spans="1:18" ht="15" customHeight="1" x14ac:dyDescent="0.25">
      <c r="A22" s="15"/>
      <c r="B22" s="37">
        <f>IF($D22="","",COUNTA($D$21:$D22))</f>
        <v>2</v>
      </c>
      <c r="C22" s="38" t="s">
        <v>62</v>
      </c>
      <c r="D22" s="39" t="s">
        <v>63</v>
      </c>
      <c r="E22" s="40" t="str">
        <f t="shared" si="0"/>
        <v>1234567-001</v>
      </c>
      <c r="F22" s="41" t="str">
        <f t="shared" si="1"/>
        <v>M. Berger</v>
      </c>
      <c r="G22" s="41" t="str">
        <f t="shared" si="2"/>
        <v/>
      </c>
      <c r="H22" s="41" t="str">
        <f t="shared" si="3"/>
        <v>Muster Musikverlag GmbH</v>
      </c>
      <c r="I22" s="42"/>
      <c r="J22" s="43" t="str">
        <f t="shared" si="4"/>
        <v>GEMA-pflichtig</v>
      </c>
      <c r="K22" s="38" t="s">
        <v>64</v>
      </c>
      <c r="L22" s="44">
        <v>3.0092592592592601E-3</v>
      </c>
      <c r="M22" s="38">
        <v>1</v>
      </c>
      <c r="N22" s="45">
        <f t="shared" si="5"/>
        <v>3.0092592592592601E-3</v>
      </c>
      <c r="O22" s="46">
        <f t="shared" si="6"/>
        <v>3.8235294117647055E-2</v>
      </c>
      <c r="P22" s="38" t="s">
        <v>60</v>
      </c>
      <c r="Q22" s="47" t="str">
        <f t="shared" si="7"/>
        <v>OK</v>
      </c>
      <c r="R22" s="48"/>
    </row>
    <row r="23" spans="1:18" ht="15" customHeight="1" x14ac:dyDescent="0.25">
      <c r="A23" s="15"/>
      <c r="B23" s="25">
        <f>IF($D23="","",COUNTA($D$21:$D23))</f>
        <v>3</v>
      </c>
      <c r="C23" s="26" t="s">
        <v>62</v>
      </c>
      <c r="D23" s="27" t="s">
        <v>65</v>
      </c>
      <c r="E23" s="28" t="str">
        <f t="shared" si="0"/>
        <v>1234567-002</v>
      </c>
      <c r="F23" s="29" t="str">
        <f t="shared" si="1"/>
        <v>A. Krüger</v>
      </c>
      <c r="G23" s="29" t="str">
        <f t="shared" si="2"/>
        <v/>
      </c>
      <c r="H23" s="29" t="str">
        <f t="shared" si="3"/>
        <v>Nordton Edition</v>
      </c>
      <c r="I23" s="30"/>
      <c r="J23" s="31" t="str">
        <f t="shared" si="4"/>
        <v>GEMA-pflichtig</v>
      </c>
      <c r="K23" s="26" t="s">
        <v>64</v>
      </c>
      <c r="L23" s="32">
        <v>2.71990740740741E-3</v>
      </c>
      <c r="M23" s="26">
        <v>1</v>
      </c>
      <c r="N23" s="33">
        <f t="shared" si="5"/>
        <v>2.71990740740741E-3</v>
      </c>
      <c r="O23" s="34">
        <f t="shared" si="6"/>
        <v>3.4558823529411788E-2</v>
      </c>
      <c r="P23" s="26" t="s">
        <v>60</v>
      </c>
      <c r="Q23" s="35" t="str">
        <f t="shared" si="7"/>
        <v>OK</v>
      </c>
      <c r="R23" s="36"/>
    </row>
    <row r="24" spans="1:18" ht="15" customHeight="1" x14ac:dyDescent="0.25">
      <c r="A24" s="15"/>
      <c r="B24" s="37">
        <f>IF($D24="","",COUNTA($D$21:$D24))</f>
        <v>4</v>
      </c>
      <c r="C24" s="38" t="s">
        <v>62</v>
      </c>
      <c r="D24" s="39" t="s">
        <v>66</v>
      </c>
      <c r="E24" s="40" t="str">
        <f t="shared" si="0"/>
        <v>2345678-001</v>
      </c>
      <c r="F24" s="41" t="str">
        <f t="shared" si="1"/>
        <v>K. Winter</v>
      </c>
      <c r="G24" s="41" t="str">
        <f t="shared" si="2"/>
        <v/>
      </c>
      <c r="H24" s="41" t="str">
        <f t="shared" si="3"/>
        <v>Eigenverlag</v>
      </c>
      <c r="I24" s="42"/>
      <c r="J24" s="43" t="str">
        <f t="shared" si="4"/>
        <v>Eigenwerk</v>
      </c>
      <c r="K24" s="38" t="s">
        <v>64</v>
      </c>
      <c r="L24" s="44">
        <v>2.7777777777777801E-3</v>
      </c>
      <c r="M24" s="38">
        <v>1</v>
      </c>
      <c r="N24" s="45">
        <f t="shared" si="5"/>
        <v>2.7777777777777801E-3</v>
      </c>
      <c r="O24" s="46">
        <f t="shared" si="6"/>
        <v>3.5294117647058837E-2</v>
      </c>
      <c r="P24" s="38" t="s">
        <v>60</v>
      </c>
      <c r="Q24" s="47" t="str">
        <f t="shared" si="7"/>
        <v>OK</v>
      </c>
      <c r="R24" s="48" t="s">
        <v>67</v>
      </c>
    </row>
    <row r="25" spans="1:18" ht="15" customHeight="1" x14ac:dyDescent="0.25">
      <c r="A25" s="15"/>
      <c r="B25" s="25">
        <f>IF($D25="","",COUNTA($D$21:$D25))</f>
        <v>5</v>
      </c>
      <c r="C25" s="26" t="s">
        <v>62</v>
      </c>
      <c r="D25" s="27" t="s">
        <v>68</v>
      </c>
      <c r="E25" s="28" t="str">
        <f t="shared" si="0"/>
        <v>1234567-003</v>
      </c>
      <c r="F25" s="29" t="str">
        <f t="shared" si="1"/>
        <v>T. Lehmann</v>
      </c>
      <c r="G25" s="29" t="str">
        <f t="shared" si="2"/>
        <v/>
      </c>
      <c r="H25" s="29" t="str">
        <f t="shared" si="3"/>
        <v>Muster Musikverlag GmbH</v>
      </c>
      <c r="I25" s="30"/>
      <c r="J25" s="31" t="str">
        <f t="shared" si="4"/>
        <v>GEMA-pflichtig</v>
      </c>
      <c r="K25" s="26" t="s">
        <v>64</v>
      </c>
      <c r="L25" s="32">
        <v>3.2986111111111098E-3</v>
      </c>
      <c r="M25" s="26">
        <v>1</v>
      </c>
      <c r="N25" s="33">
        <f t="shared" si="5"/>
        <v>3.2986111111111098E-3</v>
      </c>
      <c r="O25" s="34">
        <f t="shared" si="6"/>
        <v>4.1911764705882322E-2</v>
      </c>
      <c r="P25" s="26" t="s">
        <v>60</v>
      </c>
      <c r="Q25" s="35" t="str">
        <f t="shared" si="7"/>
        <v>OK</v>
      </c>
      <c r="R25" s="36"/>
    </row>
    <row r="26" spans="1:18" ht="15" customHeight="1" x14ac:dyDescent="0.25">
      <c r="A26" s="15"/>
      <c r="B26" s="37">
        <f>IF($D26="","",COUNTA($D$21:$D26))</f>
        <v>6</v>
      </c>
      <c r="C26" s="38" t="s">
        <v>62</v>
      </c>
      <c r="D26" s="39" t="s">
        <v>69</v>
      </c>
      <c r="E26" s="40" t="str">
        <f t="shared" si="0"/>
        <v>1234567-006</v>
      </c>
      <c r="F26" s="41" t="str">
        <f t="shared" si="1"/>
        <v>J. Brandt</v>
      </c>
      <c r="G26" s="41" t="str">
        <f t="shared" si="2"/>
        <v/>
      </c>
      <c r="H26" s="41" t="str">
        <f t="shared" si="3"/>
        <v>Klangwerk Verlag</v>
      </c>
      <c r="I26" s="42"/>
      <c r="J26" s="43" t="str">
        <f t="shared" si="4"/>
        <v>GEMA-pflichtig</v>
      </c>
      <c r="K26" s="38" t="s">
        <v>64</v>
      </c>
      <c r="L26" s="44">
        <v>2.8356481481481501E-3</v>
      </c>
      <c r="M26" s="38">
        <v>1</v>
      </c>
      <c r="N26" s="45">
        <f t="shared" si="5"/>
        <v>2.8356481481481501E-3</v>
      </c>
      <c r="O26" s="46">
        <f t="shared" si="6"/>
        <v>3.6029411764705893E-2</v>
      </c>
      <c r="P26" s="38" t="s">
        <v>60</v>
      </c>
      <c r="Q26" s="47" t="str">
        <f t="shared" si="7"/>
        <v>OK</v>
      </c>
      <c r="R26" s="48"/>
    </row>
    <row r="27" spans="1:18" ht="15" customHeight="1" x14ac:dyDescent="0.25">
      <c r="A27" s="15"/>
      <c r="B27" s="25">
        <f>IF($D27="","",COUNTA($D$21:$D27))</f>
        <v>7</v>
      </c>
      <c r="C27" s="26" t="s">
        <v>62</v>
      </c>
      <c r="D27" s="27" t="s">
        <v>70</v>
      </c>
      <c r="E27" s="28" t="str">
        <f t="shared" si="0"/>
        <v>2345678-002</v>
      </c>
      <c r="F27" s="29" t="str">
        <f t="shared" si="1"/>
        <v>K. Winter</v>
      </c>
      <c r="G27" s="29" t="str">
        <f t="shared" si="2"/>
        <v/>
      </c>
      <c r="H27" s="29" t="str">
        <f t="shared" si="3"/>
        <v>Eigenverlag</v>
      </c>
      <c r="I27" s="30"/>
      <c r="J27" s="31" t="str">
        <f t="shared" si="4"/>
        <v>Eigenwerk</v>
      </c>
      <c r="K27" s="26" t="s">
        <v>64</v>
      </c>
      <c r="L27" s="32">
        <v>2.60416666666667E-3</v>
      </c>
      <c r="M27" s="26">
        <v>1</v>
      </c>
      <c r="N27" s="33">
        <f t="shared" si="5"/>
        <v>2.60416666666667E-3</v>
      </c>
      <c r="O27" s="34">
        <f t="shared" si="6"/>
        <v>3.3088235294117675E-2</v>
      </c>
      <c r="P27" s="26" t="s">
        <v>60</v>
      </c>
      <c r="Q27" s="35" t="str">
        <f t="shared" si="7"/>
        <v>OK</v>
      </c>
      <c r="R27" s="36" t="s">
        <v>67</v>
      </c>
    </row>
    <row r="28" spans="1:18" ht="15" customHeight="1" x14ac:dyDescent="0.25">
      <c r="A28" s="15"/>
      <c r="B28" s="37">
        <f>IF($D28="","",COUNTA($D$21:$D28))</f>
        <v>8</v>
      </c>
      <c r="C28" s="38" t="s">
        <v>62</v>
      </c>
      <c r="D28" s="39" t="s">
        <v>71</v>
      </c>
      <c r="E28" s="40" t="str">
        <f t="shared" si="0"/>
        <v>1234567-007</v>
      </c>
      <c r="F28" s="41" t="str">
        <f t="shared" si="1"/>
        <v>A. Krüger</v>
      </c>
      <c r="G28" s="41" t="str">
        <f t="shared" si="2"/>
        <v/>
      </c>
      <c r="H28" s="41" t="str">
        <f t="shared" si="3"/>
        <v>Nordton Edition</v>
      </c>
      <c r="I28" s="42"/>
      <c r="J28" s="43" t="str">
        <f t="shared" si="4"/>
        <v>GEMA-pflichtig</v>
      </c>
      <c r="K28" s="38" t="s">
        <v>64</v>
      </c>
      <c r="L28" s="44">
        <v>2.5462962962963E-3</v>
      </c>
      <c r="M28" s="38">
        <v>1</v>
      </c>
      <c r="N28" s="45">
        <f t="shared" si="5"/>
        <v>2.5462962962963E-3</v>
      </c>
      <c r="O28" s="46">
        <f t="shared" si="6"/>
        <v>3.2352941176470619E-2</v>
      </c>
      <c r="P28" s="38" t="s">
        <v>60</v>
      </c>
      <c r="Q28" s="47" t="str">
        <f t="shared" si="7"/>
        <v>OK</v>
      </c>
      <c r="R28" s="48"/>
    </row>
    <row r="29" spans="1:18" ht="15" customHeight="1" x14ac:dyDescent="0.25">
      <c r="A29" s="15"/>
      <c r="B29" s="25">
        <f>IF($D29="","",COUNTA($D$21:$D29))</f>
        <v>9</v>
      </c>
      <c r="C29" s="26" t="s">
        <v>62</v>
      </c>
      <c r="D29" s="27" t="s">
        <v>72</v>
      </c>
      <c r="E29" s="28" t="str">
        <f t="shared" si="0"/>
        <v>1234567-008</v>
      </c>
      <c r="F29" s="29" t="str">
        <f t="shared" si="1"/>
        <v>T. Lehmann</v>
      </c>
      <c r="G29" s="29" t="str">
        <f t="shared" si="2"/>
        <v/>
      </c>
      <c r="H29" s="29" t="str">
        <f t="shared" si="3"/>
        <v>Klangwerk Verlag</v>
      </c>
      <c r="I29" s="30"/>
      <c r="J29" s="31" t="str">
        <f t="shared" si="4"/>
        <v>GEMA-pflichtig</v>
      </c>
      <c r="K29" s="26" t="s">
        <v>64</v>
      </c>
      <c r="L29" s="32">
        <v>2.9513888888888901E-3</v>
      </c>
      <c r="M29" s="26">
        <v>1</v>
      </c>
      <c r="N29" s="33">
        <f t="shared" si="5"/>
        <v>2.9513888888888901E-3</v>
      </c>
      <c r="O29" s="34">
        <f t="shared" si="6"/>
        <v>3.7499999999999999E-2</v>
      </c>
      <c r="P29" s="26" t="s">
        <v>60</v>
      </c>
      <c r="Q29" s="35" t="str">
        <f t="shared" si="7"/>
        <v>OK</v>
      </c>
      <c r="R29" s="36"/>
    </row>
    <row r="30" spans="1:18" ht="15" customHeight="1" x14ac:dyDescent="0.25">
      <c r="A30" s="15"/>
      <c r="B30" s="37">
        <f>IF($D30="","",COUNTA($D$21:$D30))</f>
        <v>10</v>
      </c>
      <c r="C30" s="38" t="s">
        <v>73</v>
      </c>
      <c r="D30" s="39" t="s">
        <v>74</v>
      </c>
      <c r="E30" s="40" t="str">
        <f t="shared" si="0"/>
        <v>1234567-012</v>
      </c>
      <c r="F30" s="41" t="str">
        <f t="shared" si="1"/>
        <v>A. Krüger</v>
      </c>
      <c r="G30" s="41" t="str">
        <f t="shared" si="2"/>
        <v/>
      </c>
      <c r="H30" s="41" t="str">
        <f t="shared" si="3"/>
        <v>Nordton Edition</v>
      </c>
      <c r="I30" s="42"/>
      <c r="J30" s="43" t="str">
        <f t="shared" si="4"/>
        <v>GEMA-pflichtig</v>
      </c>
      <c r="K30" s="38" t="s">
        <v>59</v>
      </c>
      <c r="L30" s="44">
        <v>1.85185185185185E-3</v>
      </c>
      <c r="M30" s="38">
        <v>1</v>
      </c>
      <c r="N30" s="45">
        <f t="shared" si="5"/>
        <v>1.85185185185185E-3</v>
      </c>
      <c r="O30" s="46">
        <f t="shared" si="6"/>
        <v>2.3529411764705851E-2</v>
      </c>
      <c r="P30" s="38" t="s">
        <v>75</v>
      </c>
      <c r="Q30" s="47" t="str">
        <f t="shared" si="7"/>
        <v>P/F-Kennzeichnung fehlt</v>
      </c>
      <c r="R30" s="48" t="s">
        <v>76</v>
      </c>
    </row>
    <row r="31" spans="1:18" ht="15" customHeight="1" x14ac:dyDescent="0.25">
      <c r="A31" s="15"/>
      <c r="B31" s="25">
        <f>IF($D31="","",COUNTA($D$21:$D31))</f>
        <v>11</v>
      </c>
      <c r="C31" s="26" t="s">
        <v>77</v>
      </c>
      <c r="D31" s="27" t="s">
        <v>78</v>
      </c>
      <c r="E31" s="28" t="str">
        <f t="shared" si="0"/>
        <v>1234567-004</v>
      </c>
      <c r="F31" s="29" t="str">
        <f t="shared" si="1"/>
        <v>S. Vogt</v>
      </c>
      <c r="G31" s="29" t="str">
        <f t="shared" si="2"/>
        <v/>
      </c>
      <c r="H31" s="29" t="str">
        <f t="shared" si="3"/>
        <v>Nordton Edition</v>
      </c>
      <c r="I31" s="30"/>
      <c r="J31" s="31" t="str">
        <f t="shared" si="4"/>
        <v>GEMA-pflichtig</v>
      </c>
      <c r="K31" s="26" t="s">
        <v>64</v>
      </c>
      <c r="L31" s="32">
        <v>3.5879629629629599E-3</v>
      </c>
      <c r="M31" s="26">
        <v>1</v>
      </c>
      <c r="N31" s="33">
        <f t="shared" si="5"/>
        <v>3.5879629629629599E-3</v>
      </c>
      <c r="O31" s="34">
        <f t="shared" si="6"/>
        <v>4.5588235294117589E-2</v>
      </c>
      <c r="P31" s="26" t="s">
        <v>60</v>
      </c>
      <c r="Q31" s="35" t="str">
        <f t="shared" si="7"/>
        <v>OK</v>
      </c>
      <c r="R31" s="36"/>
    </row>
    <row r="32" spans="1:18" ht="15" customHeight="1" x14ac:dyDescent="0.25">
      <c r="A32" s="15"/>
      <c r="B32" s="37">
        <f>IF($D32="","",COUNTA($D$21:$D32))</f>
        <v>12</v>
      </c>
      <c r="C32" s="38" t="s">
        <v>77</v>
      </c>
      <c r="D32" s="39" t="s">
        <v>79</v>
      </c>
      <c r="E32" s="40" t="str">
        <f t="shared" si="0"/>
        <v>1234567-005</v>
      </c>
      <c r="F32" s="41" t="str">
        <f t="shared" si="1"/>
        <v>M. Berger</v>
      </c>
      <c r="G32" s="41" t="str">
        <f t="shared" si="2"/>
        <v/>
      </c>
      <c r="H32" s="41" t="str">
        <f t="shared" si="3"/>
        <v>Muster Musikverlag GmbH</v>
      </c>
      <c r="I32" s="42"/>
      <c r="J32" s="43" t="str">
        <f t="shared" si="4"/>
        <v>GEMA-pflichtig</v>
      </c>
      <c r="K32" s="38" t="s">
        <v>64</v>
      </c>
      <c r="L32" s="44">
        <v>2.4305555555555599E-3</v>
      </c>
      <c r="M32" s="38">
        <v>1</v>
      </c>
      <c r="N32" s="45">
        <f t="shared" si="5"/>
        <v>2.4305555555555599E-3</v>
      </c>
      <c r="O32" s="46">
        <f t="shared" si="6"/>
        <v>3.0882352941176514E-2</v>
      </c>
      <c r="P32" s="38" t="s">
        <v>60</v>
      </c>
      <c r="Q32" s="47" t="str">
        <f t="shared" si="7"/>
        <v>OK</v>
      </c>
      <c r="R32" s="48"/>
    </row>
    <row r="33" spans="1:18" ht="15" customHeight="1" x14ac:dyDescent="0.25">
      <c r="A33" s="15"/>
      <c r="B33" s="25">
        <f>IF($D33="","",COUNTA($D$21:$D33))</f>
        <v>13</v>
      </c>
      <c r="C33" s="26" t="s">
        <v>77</v>
      </c>
      <c r="D33" s="27" t="s">
        <v>80</v>
      </c>
      <c r="E33" s="28" t="str">
        <f t="shared" si="0"/>
        <v>2345678-003</v>
      </c>
      <c r="F33" s="29" t="str">
        <f t="shared" si="1"/>
        <v>K. Winter / R. Habel</v>
      </c>
      <c r="G33" s="29" t="str">
        <f t="shared" si="2"/>
        <v/>
      </c>
      <c r="H33" s="29" t="str">
        <f t="shared" si="3"/>
        <v>Eigenverlag</v>
      </c>
      <c r="I33" s="30"/>
      <c r="J33" s="31" t="str">
        <f t="shared" si="4"/>
        <v>Eigenwerk</v>
      </c>
      <c r="K33" s="26" t="s">
        <v>64</v>
      </c>
      <c r="L33" s="32">
        <v>3.5300925925925899E-3</v>
      </c>
      <c r="M33" s="26">
        <v>1</v>
      </c>
      <c r="N33" s="33">
        <f t="shared" si="5"/>
        <v>3.5300925925925899E-3</v>
      </c>
      <c r="O33" s="34">
        <f t="shared" si="6"/>
        <v>4.485294117647054E-2</v>
      </c>
      <c r="P33" s="26" t="s">
        <v>60</v>
      </c>
      <c r="Q33" s="35" t="str">
        <f t="shared" si="7"/>
        <v>OK</v>
      </c>
      <c r="R33" s="36" t="s">
        <v>67</v>
      </c>
    </row>
    <row r="34" spans="1:18" ht="15" customHeight="1" x14ac:dyDescent="0.25">
      <c r="A34" s="15"/>
      <c r="B34" s="37">
        <f>IF($D34="","",COUNTA($D$21:$D34))</f>
        <v>14</v>
      </c>
      <c r="C34" s="38" t="s">
        <v>77</v>
      </c>
      <c r="D34" s="39" t="s">
        <v>81</v>
      </c>
      <c r="E34" s="40" t="str">
        <f t="shared" si="0"/>
        <v>1234567-010</v>
      </c>
      <c r="F34" s="41" t="str">
        <f t="shared" si="1"/>
        <v>J. Brandt</v>
      </c>
      <c r="G34" s="41" t="str">
        <f t="shared" si="2"/>
        <v/>
      </c>
      <c r="H34" s="41" t="str">
        <f t="shared" si="3"/>
        <v>Klangwerk Verlag</v>
      </c>
      <c r="I34" s="42"/>
      <c r="J34" s="43" t="str">
        <f t="shared" si="4"/>
        <v>GEMA-pflichtig</v>
      </c>
      <c r="K34" s="38" t="s">
        <v>64</v>
      </c>
      <c r="L34" s="44">
        <v>2.3148148148148199E-3</v>
      </c>
      <c r="M34" s="38">
        <v>1</v>
      </c>
      <c r="N34" s="45">
        <f t="shared" si="5"/>
        <v>2.3148148148148199E-3</v>
      </c>
      <c r="O34" s="46">
        <f t="shared" si="6"/>
        <v>2.9411764705882405E-2</v>
      </c>
      <c r="P34" s="38" t="s">
        <v>60</v>
      </c>
      <c r="Q34" s="47" t="str">
        <f t="shared" si="7"/>
        <v>OK</v>
      </c>
      <c r="R34" s="48"/>
    </row>
    <row r="35" spans="1:18" ht="15" customHeight="1" x14ac:dyDescent="0.25">
      <c r="A35" s="15"/>
      <c r="B35" s="25">
        <f>IF($D35="","",COUNTA($D$21:$D35))</f>
        <v>15</v>
      </c>
      <c r="C35" s="26" t="s">
        <v>77</v>
      </c>
      <c r="D35" s="27" t="s">
        <v>82</v>
      </c>
      <c r="E35" s="28" t="str">
        <f t="shared" si="0"/>
        <v>1234567-009</v>
      </c>
      <c r="F35" s="29" t="str">
        <f t="shared" si="1"/>
        <v>S. Vogt</v>
      </c>
      <c r="G35" s="29" t="str">
        <f t="shared" si="2"/>
        <v/>
      </c>
      <c r="H35" s="29" t="str">
        <f t="shared" si="3"/>
        <v/>
      </c>
      <c r="I35" s="30"/>
      <c r="J35" s="31" t="str">
        <f t="shared" si="4"/>
        <v>GEMA-pflichtig</v>
      </c>
      <c r="K35" s="26" t="s">
        <v>64</v>
      </c>
      <c r="L35" s="32">
        <v>3.76157407407407E-3</v>
      </c>
      <c r="M35" s="26">
        <v>1</v>
      </c>
      <c r="N35" s="33">
        <f t="shared" si="5"/>
        <v>3.76157407407407E-3</v>
      </c>
      <c r="O35" s="34">
        <f t="shared" si="6"/>
        <v>4.7794117647058751E-2</v>
      </c>
      <c r="P35" s="26" t="s">
        <v>75</v>
      </c>
      <c r="Q35" s="35" t="str">
        <f t="shared" si="7"/>
        <v>Verlegerangabe ergänzen</v>
      </c>
      <c r="R35" s="36" t="s">
        <v>83</v>
      </c>
    </row>
    <row r="36" spans="1:18" ht="15" customHeight="1" x14ac:dyDescent="0.25">
      <c r="A36" s="15"/>
      <c r="B36" s="37">
        <f>IF($D36="","",COUNTA($D$21:$D36))</f>
        <v>16</v>
      </c>
      <c r="C36" s="38" t="s">
        <v>77</v>
      </c>
      <c r="D36" s="39" t="s">
        <v>84</v>
      </c>
      <c r="E36" s="40" t="str">
        <f t="shared" si="0"/>
        <v/>
      </c>
      <c r="F36" s="41" t="str">
        <f t="shared" si="1"/>
        <v>Traditionell</v>
      </c>
      <c r="G36" s="41" t="str">
        <f t="shared" si="2"/>
        <v>P. Adler</v>
      </c>
      <c r="H36" s="41" t="str">
        <f t="shared" si="3"/>
        <v>Muster Musikverlag GmbH</v>
      </c>
      <c r="I36" s="42"/>
      <c r="J36" s="43" t="str">
        <f t="shared" si="4"/>
        <v>GEMA-frei</v>
      </c>
      <c r="K36" s="38" t="s">
        <v>64</v>
      </c>
      <c r="L36" s="44">
        <v>2.1990740740740699E-3</v>
      </c>
      <c r="M36" s="38">
        <v>1</v>
      </c>
      <c r="N36" s="45">
        <f t="shared" si="5"/>
        <v>2.1990740740740699E-3</v>
      </c>
      <c r="O36" s="46">
        <f t="shared" si="6"/>
        <v>2.7941176470588171E-2</v>
      </c>
      <c r="P36" s="38" t="s">
        <v>60</v>
      </c>
      <c r="Q36" s="47" t="str">
        <f t="shared" si="7"/>
        <v>OK</v>
      </c>
      <c r="R36" s="48" t="s">
        <v>85</v>
      </c>
    </row>
    <row r="37" spans="1:18" ht="15" customHeight="1" x14ac:dyDescent="0.25">
      <c r="A37" s="15"/>
      <c r="B37" s="25">
        <f>IF($D37="","",COUNTA($D$21:$D37))</f>
        <v>17</v>
      </c>
      <c r="C37" s="26" t="s">
        <v>77</v>
      </c>
      <c r="D37" s="27" t="s">
        <v>86</v>
      </c>
      <c r="E37" s="28" t="str">
        <f t="shared" si="0"/>
        <v>2345678-004</v>
      </c>
      <c r="F37" s="29" t="str">
        <f t="shared" si="1"/>
        <v>R. Habel</v>
      </c>
      <c r="G37" s="29" t="str">
        <f t="shared" si="2"/>
        <v/>
      </c>
      <c r="H37" s="29" t="str">
        <f t="shared" si="3"/>
        <v>Eigenverlag</v>
      </c>
      <c r="I37" s="30"/>
      <c r="J37" s="31" t="str">
        <f t="shared" si="4"/>
        <v>Eigenwerk</v>
      </c>
      <c r="K37" s="26" t="s">
        <v>64</v>
      </c>
      <c r="L37" s="32">
        <v>3.1250000000000002E-3</v>
      </c>
      <c r="M37" s="26">
        <v>1</v>
      </c>
      <c r="N37" s="33">
        <f t="shared" si="5"/>
        <v>3.1250000000000002E-3</v>
      </c>
      <c r="O37" s="34">
        <f t="shared" si="6"/>
        <v>3.970588235294116E-2</v>
      </c>
      <c r="P37" s="26" t="s">
        <v>60</v>
      </c>
      <c r="Q37" s="35" t="str">
        <f t="shared" si="7"/>
        <v>OK</v>
      </c>
      <c r="R37" s="36" t="s">
        <v>67</v>
      </c>
    </row>
    <row r="38" spans="1:18" ht="15" customHeight="1" x14ac:dyDescent="0.25">
      <c r="A38" s="15"/>
      <c r="B38" s="37">
        <f>IF($D38="","",COUNTA($D$21:$D38))</f>
        <v>18</v>
      </c>
      <c r="C38" s="38" t="s">
        <v>77</v>
      </c>
      <c r="D38" s="39" t="s">
        <v>87</v>
      </c>
      <c r="E38" s="40" t="str">
        <f t="shared" si="0"/>
        <v/>
      </c>
      <c r="F38" s="41" t="str">
        <f t="shared" si="1"/>
        <v>Diverse</v>
      </c>
      <c r="G38" s="41" t="str">
        <f t="shared" si="2"/>
        <v>P. Adler</v>
      </c>
      <c r="H38" s="41" t="str">
        <f t="shared" si="3"/>
        <v>Muster Musikverlag GmbH</v>
      </c>
      <c r="I38" s="42" t="s">
        <v>88</v>
      </c>
      <c r="J38" s="43" t="str">
        <f t="shared" si="4"/>
        <v>GEMA-pflichtig</v>
      </c>
      <c r="K38" s="38" t="s">
        <v>64</v>
      </c>
      <c r="L38" s="44">
        <v>5.9027777777777802E-3</v>
      </c>
      <c r="M38" s="38">
        <v>1</v>
      </c>
      <c r="N38" s="45">
        <f t="shared" si="5"/>
        <v>5.9027777777777802E-3</v>
      </c>
      <c r="O38" s="46">
        <f t="shared" si="6"/>
        <v>7.4999999999999997E-2</v>
      </c>
      <c r="P38" s="38" t="s">
        <v>60</v>
      </c>
      <c r="Q38" s="47" t="str">
        <f t="shared" si="7"/>
        <v>OK</v>
      </c>
      <c r="R38" s="48" t="s">
        <v>89</v>
      </c>
    </row>
    <row r="39" spans="1:18" ht="15" customHeight="1" x14ac:dyDescent="0.25">
      <c r="A39" s="15"/>
      <c r="B39" s="25">
        <f>IF($D39="","",COUNTA($D$21:$D39))</f>
        <v>19</v>
      </c>
      <c r="C39" s="26" t="s">
        <v>90</v>
      </c>
      <c r="D39" s="27" t="s">
        <v>91</v>
      </c>
      <c r="E39" s="28" t="str">
        <f t="shared" si="0"/>
        <v>2345678-005</v>
      </c>
      <c r="F39" s="29" t="str">
        <f t="shared" si="1"/>
        <v>K. Winter</v>
      </c>
      <c r="G39" s="29" t="str">
        <f t="shared" si="2"/>
        <v/>
      </c>
      <c r="H39" s="29" t="str">
        <f t="shared" si="3"/>
        <v>Eigenverlag</v>
      </c>
      <c r="I39" s="30"/>
      <c r="J39" s="31" t="str">
        <f t="shared" si="4"/>
        <v>Eigenwerk</v>
      </c>
      <c r="K39" s="26" t="s">
        <v>64</v>
      </c>
      <c r="L39" s="32">
        <v>2.66203703703704E-3</v>
      </c>
      <c r="M39" s="26">
        <v>1</v>
      </c>
      <c r="N39" s="33">
        <f t="shared" si="5"/>
        <v>2.66203703703704E-3</v>
      </c>
      <c r="O39" s="34">
        <f t="shared" si="6"/>
        <v>3.3823529411764731E-2</v>
      </c>
      <c r="P39" s="26" t="s">
        <v>75</v>
      </c>
      <c r="Q39" s="35" t="str">
        <f t="shared" si="7"/>
        <v>OK</v>
      </c>
      <c r="R39" s="36" t="s">
        <v>67</v>
      </c>
    </row>
    <row r="40" spans="1:18" ht="15" customHeight="1" x14ac:dyDescent="0.25">
      <c r="A40" s="15"/>
      <c r="B40" s="37">
        <f>IF($D40="","",COUNTA($D$21:$D40))</f>
        <v>20</v>
      </c>
      <c r="C40" s="38" t="s">
        <v>90</v>
      </c>
      <c r="D40" s="39" t="s">
        <v>92</v>
      </c>
      <c r="E40" s="40" t="str">
        <f t="shared" si="0"/>
        <v/>
      </c>
      <c r="F40" s="41" t="str">
        <f t="shared" si="1"/>
        <v>Traditionell</v>
      </c>
      <c r="G40" s="41" t="str">
        <f t="shared" si="2"/>
        <v>P. Adler</v>
      </c>
      <c r="H40" s="41" t="str">
        <f t="shared" si="3"/>
        <v/>
      </c>
      <c r="I40" s="42"/>
      <c r="J40" s="43" t="str">
        <f t="shared" si="4"/>
        <v>GEMA-frei</v>
      </c>
      <c r="K40" s="38" t="s">
        <v>64</v>
      </c>
      <c r="L40" s="44">
        <v>2.0254629629629598E-3</v>
      </c>
      <c r="M40" s="38">
        <v>1</v>
      </c>
      <c r="N40" s="45">
        <f t="shared" si="5"/>
        <v>2.0254629629629598E-3</v>
      </c>
      <c r="O40" s="46">
        <f t="shared" si="6"/>
        <v>2.5735294117647009E-2</v>
      </c>
      <c r="P40" s="38" t="s">
        <v>75</v>
      </c>
      <c r="Q40" s="47" t="str">
        <f t="shared" si="7"/>
        <v>OK</v>
      </c>
      <c r="R40" s="48"/>
    </row>
    <row r="41" spans="1:18" ht="15" customHeight="1" x14ac:dyDescent="0.25">
      <c r="A41" s="15"/>
      <c r="B41" s="25">
        <f>IF($D41="","",COUNTA($D$21:$D41))</f>
        <v>21</v>
      </c>
      <c r="C41" s="26" t="s">
        <v>90</v>
      </c>
      <c r="D41" s="27" t="s">
        <v>93</v>
      </c>
      <c r="E41" s="28" t="str">
        <f t="shared" si="0"/>
        <v>1234567-013</v>
      </c>
      <c r="F41" s="29" t="str">
        <f t="shared" si="1"/>
        <v>T. Lehmann</v>
      </c>
      <c r="G41" s="29" t="str">
        <f t="shared" si="2"/>
        <v/>
      </c>
      <c r="H41" s="29" t="str">
        <f t="shared" si="3"/>
        <v>Klangwerk Verlag</v>
      </c>
      <c r="I41" s="30"/>
      <c r="J41" s="31" t="str">
        <f t="shared" si="4"/>
        <v>GEMA-pflichtig</v>
      </c>
      <c r="K41" s="26" t="s">
        <v>64</v>
      </c>
      <c r="L41" s="32">
        <v>2.8935185185185201E-3</v>
      </c>
      <c r="M41" s="26">
        <v>1</v>
      </c>
      <c r="N41" s="33">
        <f t="shared" si="5"/>
        <v>2.8935185185185201E-3</v>
      </c>
      <c r="O41" s="34">
        <f t="shared" si="6"/>
        <v>3.6764705882352949E-2</v>
      </c>
      <c r="P41" s="26" t="s">
        <v>75</v>
      </c>
      <c r="Q41" s="35" t="str">
        <f t="shared" si="7"/>
        <v>OK</v>
      </c>
      <c r="R41" s="36"/>
    </row>
    <row r="42" spans="1:18" ht="15" customHeight="1" x14ac:dyDescent="0.25">
      <c r="A42" s="15"/>
      <c r="B42" s="37">
        <f>IF($D42="","",COUNTA($D$21:$D42))</f>
        <v>22</v>
      </c>
      <c r="C42" s="38" t="s">
        <v>90</v>
      </c>
      <c r="D42" s="39" t="s">
        <v>94</v>
      </c>
      <c r="E42" s="40" t="str">
        <f t="shared" si="0"/>
        <v>1234567-014</v>
      </c>
      <c r="F42" s="41" t="str">
        <f t="shared" si="1"/>
        <v>S. Vogt</v>
      </c>
      <c r="G42" s="41" t="str">
        <f t="shared" si="2"/>
        <v/>
      </c>
      <c r="H42" s="41" t="str">
        <f t="shared" si="3"/>
        <v>Nordton Edition</v>
      </c>
      <c r="I42" s="42"/>
      <c r="J42" s="43" t="str">
        <f t="shared" si="4"/>
        <v>GEMA-pflichtig</v>
      </c>
      <c r="K42" s="38" t="s">
        <v>64</v>
      </c>
      <c r="L42" s="44">
        <v>2.48842592592593E-3</v>
      </c>
      <c r="M42" s="38">
        <v>1</v>
      </c>
      <c r="N42" s="45">
        <f t="shared" si="5"/>
        <v>2.48842592592593E-3</v>
      </c>
      <c r="O42" s="46">
        <f t="shared" si="6"/>
        <v>3.161764705882357E-2</v>
      </c>
      <c r="P42" s="38" t="s">
        <v>75</v>
      </c>
      <c r="Q42" s="47" t="str">
        <f t="shared" si="7"/>
        <v>OK</v>
      </c>
      <c r="R42" s="48"/>
    </row>
    <row r="43" spans="1:18" ht="15" customHeight="1" x14ac:dyDescent="0.25">
      <c r="A43" s="15"/>
      <c r="B43" s="25">
        <f>IF($D43="","",COUNTA($D$21:$D43))</f>
        <v>23</v>
      </c>
      <c r="C43" s="26" t="s">
        <v>90</v>
      </c>
      <c r="D43" s="27" t="s">
        <v>95</v>
      </c>
      <c r="E43" s="28" t="str">
        <f t="shared" si="0"/>
        <v>2345678-006</v>
      </c>
      <c r="F43" s="29" t="str">
        <f t="shared" si="1"/>
        <v>R. Habel</v>
      </c>
      <c r="G43" s="29" t="str">
        <f t="shared" si="2"/>
        <v/>
      </c>
      <c r="H43" s="29" t="str">
        <f t="shared" si="3"/>
        <v>Eigenverlag</v>
      </c>
      <c r="I43" s="30"/>
      <c r="J43" s="31" t="str">
        <f t="shared" si="4"/>
        <v>Eigenwerk</v>
      </c>
      <c r="K43" s="26" t="s">
        <v>64</v>
      </c>
      <c r="L43" s="32">
        <v>2.3726851851851899E-3</v>
      </c>
      <c r="M43" s="26">
        <v>1</v>
      </c>
      <c r="N43" s="33">
        <f t="shared" si="5"/>
        <v>2.3726851851851899E-3</v>
      </c>
      <c r="O43" s="34">
        <f t="shared" si="6"/>
        <v>3.0147058823529461E-2</v>
      </c>
      <c r="P43" s="26" t="s">
        <v>75</v>
      </c>
      <c r="Q43" s="35" t="str">
        <f t="shared" si="7"/>
        <v>OK</v>
      </c>
      <c r="R43" s="36" t="s">
        <v>67</v>
      </c>
    </row>
    <row r="44" spans="1:18" ht="15" customHeight="1" x14ac:dyDescent="0.25">
      <c r="A44" s="15"/>
      <c r="B44" s="37">
        <f>IF($D44="","",COUNTA($D$21:$D44))</f>
        <v>24</v>
      </c>
      <c r="C44" s="38" t="s">
        <v>90</v>
      </c>
      <c r="D44" s="39" t="s">
        <v>96</v>
      </c>
      <c r="E44" s="40" t="str">
        <f t="shared" si="0"/>
        <v>1234567-015</v>
      </c>
      <c r="F44" s="41" t="str">
        <f t="shared" si="1"/>
        <v>M. Berger</v>
      </c>
      <c r="G44" s="41" t="str">
        <f t="shared" si="2"/>
        <v/>
      </c>
      <c r="H44" s="41" t="str">
        <f t="shared" si="3"/>
        <v>Muster Musikverlag GmbH</v>
      </c>
      <c r="I44" s="42"/>
      <c r="J44" s="43" t="str">
        <f t="shared" si="4"/>
        <v>GEMA-pflichtig</v>
      </c>
      <c r="K44" s="38" t="s">
        <v>64</v>
      </c>
      <c r="L44" s="44">
        <v>5.0925925925925904E-3</v>
      </c>
      <c r="M44" s="38">
        <v>1</v>
      </c>
      <c r="N44" s="45">
        <f t="shared" si="5"/>
        <v>5.0925925925925904E-3</v>
      </c>
      <c r="O44" s="46">
        <f t="shared" si="6"/>
        <v>6.4705882352941127E-2</v>
      </c>
      <c r="P44" s="38" t="s">
        <v>75</v>
      </c>
      <c r="Q44" s="47" t="str">
        <f t="shared" si="7"/>
        <v>Spieldauer weicht von Richtdauer ab</v>
      </c>
      <c r="R44" s="48" t="s">
        <v>97</v>
      </c>
    </row>
    <row r="45" spans="1:18" ht="15" customHeight="1" x14ac:dyDescent="0.25">
      <c r="A45" s="15"/>
      <c r="B45" s="25">
        <f>IF($D45="","",COUNTA($D$21:$D45))</f>
        <v>25</v>
      </c>
      <c r="C45" s="26" t="s">
        <v>90</v>
      </c>
      <c r="D45" s="27" t="s">
        <v>98</v>
      </c>
      <c r="E45" s="28" t="str">
        <f t="shared" si="0"/>
        <v/>
      </c>
      <c r="F45" s="29" t="str">
        <f t="shared" si="1"/>
        <v/>
      </c>
      <c r="G45" s="29" t="str">
        <f t="shared" si="2"/>
        <v/>
      </c>
      <c r="H45" s="29" t="str">
        <f t="shared" si="3"/>
        <v/>
      </c>
      <c r="I45" s="30"/>
      <c r="J45" s="31" t="str">
        <f t="shared" si="4"/>
        <v/>
      </c>
      <c r="K45" s="26" t="s">
        <v>64</v>
      </c>
      <c r="L45" s="32">
        <v>2.7777777777777801E-3</v>
      </c>
      <c r="M45" s="26">
        <v>1</v>
      </c>
      <c r="N45" s="33">
        <f t="shared" si="5"/>
        <v>2.7777777777777801E-3</v>
      </c>
      <c r="O45" s="34">
        <f t="shared" si="6"/>
        <v>3.5294117647058837E-2</v>
      </c>
      <c r="P45" s="26" t="s">
        <v>75</v>
      </c>
      <c r="Q45" s="35" t="str">
        <f t="shared" si="7"/>
        <v>Werk nicht im Repertoire-Katalog</v>
      </c>
      <c r="R45" s="36" t="s">
        <v>99</v>
      </c>
    </row>
    <row r="46" spans="1:18" ht="15" customHeight="1" x14ac:dyDescent="0.25">
      <c r="A46" s="15"/>
      <c r="B46" s="37">
        <f>IF($D46="","",COUNTA($D$21:$D46))</f>
        <v>26</v>
      </c>
      <c r="C46" s="38" t="s">
        <v>90</v>
      </c>
      <c r="D46" s="39" t="s">
        <v>100</v>
      </c>
      <c r="E46" s="40" t="str">
        <f t="shared" si="0"/>
        <v>1234567-016</v>
      </c>
      <c r="F46" s="41" t="str">
        <f t="shared" si="1"/>
        <v>J. Brandt</v>
      </c>
      <c r="G46" s="41" t="str">
        <f t="shared" si="2"/>
        <v/>
      </c>
      <c r="H46" s="41" t="str">
        <f t="shared" si="3"/>
        <v>Klangwerk Verlag</v>
      </c>
      <c r="I46" s="42"/>
      <c r="J46" s="43" t="str">
        <f t="shared" si="4"/>
        <v>GEMA-pflichtig</v>
      </c>
      <c r="K46" s="38" t="s">
        <v>64</v>
      </c>
      <c r="L46" s="44"/>
      <c r="M46" s="38">
        <v>1</v>
      </c>
      <c r="N46" s="45" t="str">
        <f t="shared" si="5"/>
        <v/>
      </c>
      <c r="O46" s="46" t="str">
        <f t="shared" si="6"/>
        <v/>
      </c>
      <c r="P46" s="38" t="s">
        <v>75</v>
      </c>
      <c r="Q46" s="47" t="str">
        <f t="shared" si="7"/>
        <v>Spieldauer fehlt</v>
      </c>
      <c r="R46" s="48" t="s">
        <v>101</v>
      </c>
    </row>
    <row r="47" spans="1:18" ht="15" customHeight="1" x14ac:dyDescent="0.25">
      <c r="A47" s="15"/>
      <c r="B47" s="25">
        <f>IF($D47="","",COUNTA($D$21:$D47))</f>
        <v>27</v>
      </c>
      <c r="C47" s="26" t="s">
        <v>102</v>
      </c>
      <c r="D47" s="27" t="s">
        <v>103</v>
      </c>
      <c r="E47" s="28" t="str">
        <f t="shared" si="0"/>
        <v>2345678-007</v>
      </c>
      <c r="F47" s="29" t="str">
        <f t="shared" si="1"/>
        <v>K. Winter</v>
      </c>
      <c r="G47" s="29" t="str">
        <f t="shared" si="2"/>
        <v/>
      </c>
      <c r="H47" s="29" t="str">
        <f t="shared" si="3"/>
        <v>Eigenverlag</v>
      </c>
      <c r="I47" s="30"/>
      <c r="J47" s="31" t="str">
        <f t="shared" si="4"/>
        <v>Eigenwerk</v>
      </c>
      <c r="K47" s="26" t="s">
        <v>64</v>
      </c>
      <c r="L47" s="32">
        <v>3.0092592592592601E-3</v>
      </c>
      <c r="M47" s="26">
        <v>1</v>
      </c>
      <c r="N47" s="33">
        <f t="shared" si="5"/>
        <v>3.0092592592592601E-3</v>
      </c>
      <c r="O47" s="34">
        <f t="shared" si="6"/>
        <v>3.8235294117647055E-2</v>
      </c>
      <c r="P47" s="26" t="s">
        <v>75</v>
      </c>
      <c r="Q47" s="35" t="str">
        <f t="shared" si="7"/>
        <v>OK</v>
      </c>
      <c r="R47" s="36" t="s">
        <v>67</v>
      </c>
    </row>
    <row r="48" spans="1:18" ht="15" customHeight="1" x14ac:dyDescent="0.25">
      <c r="A48" s="15"/>
      <c r="B48" s="37">
        <f>IF($D48="","",COUNTA($D$21:$D48))</f>
        <v>28</v>
      </c>
      <c r="C48" s="38" t="s">
        <v>102</v>
      </c>
      <c r="D48" s="39" t="s">
        <v>104</v>
      </c>
      <c r="E48" s="40" t="str">
        <f t="shared" si="0"/>
        <v/>
      </c>
      <c r="F48" s="41" t="str">
        <f t="shared" si="1"/>
        <v/>
      </c>
      <c r="G48" s="41" t="str">
        <f t="shared" si="2"/>
        <v/>
      </c>
      <c r="H48" s="41" t="str">
        <f t="shared" si="3"/>
        <v/>
      </c>
      <c r="I48" s="42"/>
      <c r="J48" s="43" t="str">
        <f t="shared" si="4"/>
        <v/>
      </c>
      <c r="K48" s="38" t="s">
        <v>64</v>
      </c>
      <c r="L48" s="44">
        <v>2.4305555555555599E-3</v>
      </c>
      <c r="M48" s="38">
        <v>1</v>
      </c>
      <c r="N48" s="45">
        <f t="shared" si="5"/>
        <v>2.4305555555555599E-3</v>
      </c>
      <c r="O48" s="46">
        <f t="shared" si="6"/>
        <v>3.0882352941176514E-2</v>
      </c>
      <c r="P48" s="38" t="s">
        <v>75</v>
      </c>
      <c r="Q48" s="47" t="str">
        <f t="shared" si="7"/>
        <v>Werk nicht im Repertoire-Katalog</v>
      </c>
      <c r="R48" s="48" t="s">
        <v>99</v>
      </c>
    </row>
    <row r="49" spans="1:18" ht="15" customHeight="1" x14ac:dyDescent="0.25">
      <c r="A49" s="15"/>
      <c r="B49" s="25" t="str">
        <f>IF($D49="","",COUNTA($D$21:$D49))</f>
        <v/>
      </c>
      <c r="C49" s="26"/>
      <c r="D49" s="27"/>
      <c r="E49" s="28" t="str">
        <f t="shared" si="0"/>
        <v/>
      </c>
      <c r="F49" s="29" t="str">
        <f t="shared" si="1"/>
        <v/>
      </c>
      <c r="G49" s="29" t="str">
        <f t="shared" si="2"/>
        <v/>
      </c>
      <c r="H49" s="29" t="str">
        <f t="shared" si="3"/>
        <v/>
      </c>
      <c r="I49" s="30"/>
      <c r="J49" s="31" t="str">
        <f t="shared" si="4"/>
        <v/>
      </c>
      <c r="K49" s="26"/>
      <c r="L49" s="32"/>
      <c r="M49" s="26"/>
      <c r="N49" s="33" t="str">
        <f t="shared" si="5"/>
        <v/>
      </c>
      <c r="O49" s="34" t="str">
        <f t="shared" si="6"/>
        <v/>
      </c>
      <c r="P49" s="26"/>
      <c r="Q49" s="35" t="str">
        <f t="shared" si="7"/>
        <v/>
      </c>
      <c r="R49" s="36"/>
    </row>
    <row r="50" spans="1:18" ht="15" customHeight="1" x14ac:dyDescent="0.25">
      <c r="A50" s="15"/>
      <c r="B50" s="37" t="str">
        <f>IF($D50="","",COUNTA($D$21:$D50))</f>
        <v/>
      </c>
      <c r="C50" s="38"/>
      <c r="D50" s="39"/>
      <c r="E50" s="40" t="str">
        <f t="shared" si="0"/>
        <v/>
      </c>
      <c r="F50" s="41" t="str">
        <f t="shared" si="1"/>
        <v/>
      </c>
      <c r="G50" s="41" t="str">
        <f t="shared" si="2"/>
        <v/>
      </c>
      <c r="H50" s="41" t="str">
        <f t="shared" si="3"/>
        <v/>
      </c>
      <c r="I50" s="42"/>
      <c r="J50" s="43" t="str">
        <f t="shared" si="4"/>
        <v/>
      </c>
      <c r="K50" s="38"/>
      <c r="L50" s="44"/>
      <c r="M50" s="38"/>
      <c r="N50" s="45" t="str">
        <f t="shared" si="5"/>
        <v/>
      </c>
      <c r="O50" s="46" t="str">
        <f t="shared" si="6"/>
        <v/>
      </c>
      <c r="P50" s="38"/>
      <c r="Q50" s="47" t="str">
        <f t="shared" si="7"/>
        <v/>
      </c>
      <c r="R50" s="48"/>
    </row>
    <row r="51" spans="1:18" ht="15" customHeight="1" x14ac:dyDescent="0.25">
      <c r="A51" s="15"/>
      <c r="B51" s="25" t="str">
        <f>IF($D51="","",COUNTA($D$21:$D51))</f>
        <v/>
      </c>
      <c r="C51" s="26"/>
      <c r="D51" s="27"/>
      <c r="E51" s="28" t="str">
        <f t="shared" si="0"/>
        <v/>
      </c>
      <c r="F51" s="29" t="str">
        <f t="shared" si="1"/>
        <v/>
      </c>
      <c r="G51" s="29" t="str">
        <f t="shared" si="2"/>
        <v/>
      </c>
      <c r="H51" s="29" t="str">
        <f t="shared" si="3"/>
        <v/>
      </c>
      <c r="I51" s="30"/>
      <c r="J51" s="31" t="str">
        <f t="shared" si="4"/>
        <v/>
      </c>
      <c r="K51" s="26"/>
      <c r="L51" s="32"/>
      <c r="M51" s="26"/>
      <c r="N51" s="33" t="str">
        <f t="shared" si="5"/>
        <v/>
      </c>
      <c r="O51" s="34" t="str">
        <f t="shared" si="6"/>
        <v/>
      </c>
      <c r="P51" s="26"/>
      <c r="Q51" s="35" t="str">
        <f t="shared" si="7"/>
        <v/>
      </c>
      <c r="R51" s="36"/>
    </row>
    <row r="52" spans="1:18" ht="15" customHeight="1" x14ac:dyDescent="0.25">
      <c r="A52" s="15"/>
      <c r="B52" s="37" t="str">
        <f>IF($D52="","",COUNTA($D$21:$D52))</f>
        <v/>
      </c>
      <c r="C52" s="38"/>
      <c r="D52" s="39"/>
      <c r="E52" s="40" t="str">
        <f t="shared" si="0"/>
        <v/>
      </c>
      <c r="F52" s="41" t="str">
        <f t="shared" si="1"/>
        <v/>
      </c>
      <c r="G52" s="41" t="str">
        <f t="shared" si="2"/>
        <v/>
      </c>
      <c r="H52" s="41" t="str">
        <f t="shared" si="3"/>
        <v/>
      </c>
      <c r="I52" s="42"/>
      <c r="J52" s="43" t="str">
        <f t="shared" si="4"/>
        <v/>
      </c>
      <c r="K52" s="38"/>
      <c r="L52" s="44"/>
      <c r="M52" s="38"/>
      <c r="N52" s="45" t="str">
        <f t="shared" si="5"/>
        <v/>
      </c>
      <c r="O52" s="46" t="str">
        <f t="shared" si="6"/>
        <v/>
      </c>
      <c r="P52" s="38"/>
      <c r="Q52" s="47" t="str">
        <f t="shared" si="7"/>
        <v/>
      </c>
      <c r="R52" s="48"/>
    </row>
    <row r="53" spans="1:18" ht="15" customHeight="1" x14ac:dyDescent="0.25">
      <c r="A53" s="15"/>
      <c r="B53" s="25" t="str">
        <f>IF($D53="","",COUNTA($D$21:$D53))</f>
        <v/>
      </c>
      <c r="C53" s="26"/>
      <c r="D53" s="27"/>
      <c r="E53" s="28" t="str">
        <f t="shared" ref="E53:E80" si="8">IF($D53="","",IFERROR(IF(INDEX(Kat_WerkNr,MATCH($D53,Kat_Titel,0))="","",INDEX(Kat_WerkNr,MATCH($D53,Kat_Titel,0))),""))</f>
        <v/>
      </c>
      <c r="F53" s="29" t="str">
        <f t="shared" ref="F53:F80" si="9">IF($D53="","",IFERROR(IF(INDEX(Kat_Komponist,MATCH($D53,Kat_Titel,0))="","",INDEX(Kat_Komponist,MATCH($D53,Kat_Titel,0))),""))</f>
        <v/>
      </c>
      <c r="G53" s="29" t="str">
        <f t="shared" ref="G53:G80" si="10">IF($D53="","",IFERROR(IF(INDEX(Kat_Bearbeiter,MATCH($D53,Kat_Titel,0))="","",INDEX(Kat_Bearbeiter,MATCH($D53,Kat_Titel,0))),""))</f>
        <v/>
      </c>
      <c r="H53" s="29" t="str">
        <f t="shared" ref="H53:H80" si="11">IF($D53="","",IFERROR(IF(INDEX(Kat_Verleger,MATCH($D53,Kat_Titel,0))="","",INDEX(Kat_Verleger,MATCH($D53,Kat_Titel,0))),""))</f>
        <v/>
      </c>
      <c r="I53" s="30"/>
      <c r="J53" s="31" t="str">
        <f t="shared" ref="J53:J80" si="12">IF($D53="","",IFERROR(IF(INDEX(Kat_Schutz,MATCH($D53,Kat_Titel,0))="","",INDEX(Kat_Schutz,MATCH($D53,Kat_Titel,0))),""))</f>
        <v/>
      </c>
      <c r="K53" s="26"/>
      <c r="L53" s="32"/>
      <c r="M53" s="26"/>
      <c r="N53" s="33" t="str">
        <f t="shared" ref="N53:N80" si="13">IF($L53="","",$L53*IF($M53="",1,$M53))</f>
        <v/>
      </c>
      <c r="O53" s="34" t="str">
        <f t="shared" ref="O53:O80" si="14">IF(OR($N53="",$N$81=0),"",$N53/$N$81)</f>
        <v/>
      </c>
      <c r="P53" s="26"/>
      <c r="Q53" s="35" t="str">
        <f t="shared" ref="Q53:Q80" si="15">IF($D53="","",IF($C53="","Programmblock fehlt",IF($F53="","Werk nicht im Repertoire-Katalog",IF($L53="","Spieldauer fehlt",IF($K53="","Nutzungsart fehlt",IF(AND(IFERROR(IF(INDEX(Kat_PF,MATCH($D53,Kat_Titel,0))="","",INDEX(Kat_PF,MATCH($D53,Kat_Titel,0))),"")&lt;&gt;"",$I53=""),"P/F-Kennzeichnung fehlt",IF(AND($J53="GEMA-pflichtig",$H53=""),"Verlegerangabe ergänzen",IF(AND(IFERROR(INDEX(Kat_Dauer,MATCH($D53,Kat_Titel,0)),0)&gt;0,ABS($L53-IFERROR(INDEX(Kat_Dauer,MATCH($D53,Kat_Titel,0)),0))&gt;IFERROR(INDEX(Kat_Dauer,MATCH($D53,Kat_Titel,0)),0)*Toleranz_Dauer),"Spieldauer weicht von Richtdauer ab","OK"))))))))</f>
        <v/>
      </c>
      <c r="R53" s="36"/>
    </row>
    <row r="54" spans="1:18" ht="15" customHeight="1" x14ac:dyDescent="0.25">
      <c r="A54" s="15"/>
      <c r="B54" s="37" t="str">
        <f>IF($D54="","",COUNTA($D$21:$D54))</f>
        <v/>
      </c>
      <c r="C54" s="38"/>
      <c r="D54" s="39"/>
      <c r="E54" s="40" t="str">
        <f t="shared" si="8"/>
        <v/>
      </c>
      <c r="F54" s="41" t="str">
        <f t="shared" si="9"/>
        <v/>
      </c>
      <c r="G54" s="41" t="str">
        <f t="shared" si="10"/>
        <v/>
      </c>
      <c r="H54" s="41" t="str">
        <f t="shared" si="11"/>
        <v/>
      </c>
      <c r="I54" s="42"/>
      <c r="J54" s="43" t="str">
        <f t="shared" si="12"/>
        <v/>
      </c>
      <c r="K54" s="38"/>
      <c r="L54" s="44"/>
      <c r="M54" s="38"/>
      <c r="N54" s="45" t="str">
        <f t="shared" si="13"/>
        <v/>
      </c>
      <c r="O54" s="46" t="str">
        <f t="shared" si="14"/>
        <v/>
      </c>
      <c r="P54" s="38"/>
      <c r="Q54" s="47" t="str">
        <f t="shared" si="15"/>
        <v/>
      </c>
      <c r="R54" s="48"/>
    </row>
    <row r="55" spans="1:18" ht="15" customHeight="1" x14ac:dyDescent="0.25">
      <c r="A55" s="15"/>
      <c r="B55" s="25" t="str">
        <f>IF($D55="","",COUNTA($D$21:$D55))</f>
        <v/>
      </c>
      <c r="C55" s="26"/>
      <c r="D55" s="27"/>
      <c r="E55" s="28" t="str">
        <f t="shared" si="8"/>
        <v/>
      </c>
      <c r="F55" s="29" t="str">
        <f t="shared" si="9"/>
        <v/>
      </c>
      <c r="G55" s="29" t="str">
        <f t="shared" si="10"/>
        <v/>
      </c>
      <c r="H55" s="29" t="str">
        <f t="shared" si="11"/>
        <v/>
      </c>
      <c r="I55" s="30"/>
      <c r="J55" s="31" t="str">
        <f t="shared" si="12"/>
        <v/>
      </c>
      <c r="K55" s="26"/>
      <c r="L55" s="32"/>
      <c r="M55" s="26"/>
      <c r="N55" s="33" t="str">
        <f t="shared" si="13"/>
        <v/>
      </c>
      <c r="O55" s="34" t="str">
        <f t="shared" si="14"/>
        <v/>
      </c>
      <c r="P55" s="26"/>
      <c r="Q55" s="35" t="str">
        <f t="shared" si="15"/>
        <v/>
      </c>
      <c r="R55" s="36"/>
    </row>
    <row r="56" spans="1:18" ht="15" customHeight="1" x14ac:dyDescent="0.25">
      <c r="A56" s="15"/>
      <c r="B56" s="37" t="str">
        <f>IF($D56="","",COUNTA($D$21:$D56))</f>
        <v/>
      </c>
      <c r="C56" s="38"/>
      <c r="D56" s="39"/>
      <c r="E56" s="40" t="str">
        <f t="shared" si="8"/>
        <v/>
      </c>
      <c r="F56" s="41" t="str">
        <f t="shared" si="9"/>
        <v/>
      </c>
      <c r="G56" s="41" t="str">
        <f t="shared" si="10"/>
        <v/>
      </c>
      <c r="H56" s="41" t="str">
        <f t="shared" si="11"/>
        <v/>
      </c>
      <c r="I56" s="42"/>
      <c r="J56" s="43" t="str">
        <f t="shared" si="12"/>
        <v/>
      </c>
      <c r="K56" s="38"/>
      <c r="L56" s="44"/>
      <c r="M56" s="38"/>
      <c r="N56" s="45" t="str">
        <f t="shared" si="13"/>
        <v/>
      </c>
      <c r="O56" s="46" t="str">
        <f t="shared" si="14"/>
        <v/>
      </c>
      <c r="P56" s="38"/>
      <c r="Q56" s="47" t="str">
        <f t="shared" si="15"/>
        <v/>
      </c>
      <c r="R56" s="48"/>
    </row>
    <row r="57" spans="1:18" ht="15" customHeight="1" x14ac:dyDescent="0.25">
      <c r="A57" s="15"/>
      <c r="B57" s="25" t="str">
        <f>IF($D57="","",COUNTA($D$21:$D57))</f>
        <v/>
      </c>
      <c r="C57" s="26"/>
      <c r="D57" s="27"/>
      <c r="E57" s="28" t="str">
        <f t="shared" si="8"/>
        <v/>
      </c>
      <c r="F57" s="29" t="str">
        <f t="shared" si="9"/>
        <v/>
      </c>
      <c r="G57" s="29" t="str">
        <f t="shared" si="10"/>
        <v/>
      </c>
      <c r="H57" s="29" t="str">
        <f t="shared" si="11"/>
        <v/>
      </c>
      <c r="I57" s="30"/>
      <c r="J57" s="31" t="str">
        <f t="shared" si="12"/>
        <v/>
      </c>
      <c r="K57" s="26"/>
      <c r="L57" s="32"/>
      <c r="M57" s="26"/>
      <c r="N57" s="33" t="str">
        <f t="shared" si="13"/>
        <v/>
      </c>
      <c r="O57" s="34" t="str">
        <f t="shared" si="14"/>
        <v/>
      </c>
      <c r="P57" s="26"/>
      <c r="Q57" s="35" t="str">
        <f t="shared" si="15"/>
        <v/>
      </c>
      <c r="R57" s="36"/>
    </row>
    <row r="58" spans="1:18" ht="15" customHeight="1" x14ac:dyDescent="0.25">
      <c r="A58" s="15"/>
      <c r="B58" s="37" t="str">
        <f>IF($D58="","",COUNTA($D$21:$D58))</f>
        <v/>
      </c>
      <c r="C58" s="38"/>
      <c r="D58" s="39"/>
      <c r="E58" s="40" t="str">
        <f t="shared" si="8"/>
        <v/>
      </c>
      <c r="F58" s="41" t="str">
        <f t="shared" si="9"/>
        <v/>
      </c>
      <c r="G58" s="41" t="str">
        <f t="shared" si="10"/>
        <v/>
      </c>
      <c r="H58" s="41" t="str">
        <f t="shared" si="11"/>
        <v/>
      </c>
      <c r="I58" s="42"/>
      <c r="J58" s="43" t="str">
        <f t="shared" si="12"/>
        <v/>
      </c>
      <c r="K58" s="38"/>
      <c r="L58" s="44"/>
      <c r="M58" s="38"/>
      <c r="N58" s="45" t="str">
        <f t="shared" si="13"/>
        <v/>
      </c>
      <c r="O58" s="46" t="str">
        <f t="shared" si="14"/>
        <v/>
      </c>
      <c r="P58" s="38"/>
      <c r="Q58" s="47" t="str">
        <f t="shared" si="15"/>
        <v/>
      </c>
      <c r="R58" s="48"/>
    </row>
    <row r="59" spans="1:18" ht="15" customHeight="1" x14ac:dyDescent="0.25">
      <c r="A59" s="15"/>
      <c r="B59" s="25" t="str">
        <f>IF($D59="","",COUNTA($D$21:$D59))</f>
        <v/>
      </c>
      <c r="C59" s="26"/>
      <c r="D59" s="27"/>
      <c r="E59" s="28" t="str">
        <f t="shared" si="8"/>
        <v/>
      </c>
      <c r="F59" s="29" t="str">
        <f t="shared" si="9"/>
        <v/>
      </c>
      <c r="G59" s="29" t="str">
        <f t="shared" si="10"/>
        <v/>
      </c>
      <c r="H59" s="29" t="str">
        <f t="shared" si="11"/>
        <v/>
      </c>
      <c r="I59" s="30"/>
      <c r="J59" s="31" t="str">
        <f t="shared" si="12"/>
        <v/>
      </c>
      <c r="K59" s="26"/>
      <c r="L59" s="32"/>
      <c r="M59" s="26"/>
      <c r="N59" s="33" t="str">
        <f t="shared" si="13"/>
        <v/>
      </c>
      <c r="O59" s="34" t="str">
        <f t="shared" si="14"/>
        <v/>
      </c>
      <c r="P59" s="26"/>
      <c r="Q59" s="35" t="str">
        <f t="shared" si="15"/>
        <v/>
      </c>
      <c r="R59" s="36"/>
    </row>
    <row r="60" spans="1:18" ht="15" customHeight="1" x14ac:dyDescent="0.25">
      <c r="A60" s="15"/>
      <c r="B60" s="37" t="str">
        <f>IF($D60="","",COUNTA($D$21:$D60))</f>
        <v/>
      </c>
      <c r="C60" s="38"/>
      <c r="D60" s="39"/>
      <c r="E60" s="40" t="str">
        <f t="shared" si="8"/>
        <v/>
      </c>
      <c r="F60" s="41" t="str">
        <f t="shared" si="9"/>
        <v/>
      </c>
      <c r="G60" s="41" t="str">
        <f t="shared" si="10"/>
        <v/>
      </c>
      <c r="H60" s="41" t="str">
        <f t="shared" si="11"/>
        <v/>
      </c>
      <c r="I60" s="42"/>
      <c r="J60" s="43" t="str">
        <f t="shared" si="12"/>
        <v/>
      </c>
      <c r="K60" s="38"/>
      <c r="L60" s="44"/>
      <c r="M60" s="38"/>
      <c r="N60" s="45" t="str">
        <f t="shared" si="13"/>
        <v/>
      </c>
      <c r="O60" s="46" t="str">
        <f t="shared" si="14"/>
        <v/>
      </c>
      <c r="P60" s="38"/>
      <c r="Q60" s="47" t="str">
        <f t="shared" si="15"/>
        <v/>
      </c>
      <c r="R60" s="48"/>
    </row>
    <row r="61" spans="1:18" ht="15" customHeight="1" x14ac:dyDescent="0.25">
      <c r="A61" s="15"/>
      <c r="B61" s="25" t="str">
        <f>IF($D61="","",COUNTA($D$21:$D61))</f>
        <v/>
      </c>
      <c r="C61" s="26"/>
      <c r="D61" s="27"/>
      <c r="E61" s="28" t="str">
        <f t="shared" si="8"/>
        <v/>
      </c>
      <c r="F61" s="29" t="str">
        <f t="shared" si="9"/>
        <v/>
      </c>
      <c r="G61" s="29" t="str">
        <f t="shared" si="10"/>
        <v/>
      </c>
      <c r="H61" s="29" t="str">
        <f t="shared" si="11"/>
        <v/>
      </c>
      <c r="I61" s="30"/>
      <c r="J61" s="31" t="str">
        <f t="shared" si="12"/>
        <v/>
      </c>
      <c r="K61" s="26"/>
      <c r="L61" s="32"/>
      <c r="M61" s="26"/>
      <c r="N61" s="33" t="str">
        <f t="shared" si="13"/>
        <v/>
      </c>
      <c r="O61" s="34" t="str">
        <f t="shared" si="14"/>
        <v/>
      </c>
      <c r="P61" s="26"/>
      <c r="Q61" s="35" t="str">
        <f t="shared" si="15"/>
        <v/>
      </c>
      <c r="R61" s="36"/>
    </row>
    <row r="62" spans="1:18" ht="15" customHeight="1" x14ac:dyDescent="0.25">
      <c r="A62" s="15"/>
      <c r="B62" s="37" t="str">
        <f>IF($D62="","",COUNTA($D$21:$D62))</f>
        <v/>
      </c>
      <c r="C62" s="38"/>
      <c r="D62" s="39"/>
      <c r="E62" s="40" t="str">
        <f t="shared" si="8"/>
        <v/>
      </c>
      <c r="F62" s="41" t="str">
        <f t="shared" si="9"/>
        <v/>
      </c>
      <c r="G62" s="41" t="str">
        <f t="shared" si="10"/>
        <v/>
      </c>
      <c r="H62" s="41" t="str">
        <f t="shared" si="11"/>
        <v/>
      </c>
      <c r="I62" s="42"/>
      <c r="J62" s="43" t="str">
        <f t="shared" si="12"/>
        <v/>
      </c>
      <c r="K62" s="38"/>
      <c r="L62" s="44"/>
      <c r="M62" s="38"/>
      <c r="N62" s="45" t="str">
        <f t="shared" si="13"/>
        <v/>
      </c>
      <c r="O62" s="46" t="str">
        <f t="shared" si="14"/>
        <v/>
      </c>
      <c r="P62" s="38"/>
      <c r="Q62" s="47" t="str">
        <f t="shared" si="15"/>
        <v/>
      </c>
      <c r="R62" s="48"/>
    </row>
    <row r="63" spans="1:18" ht="15" customHeight="1" x14ac:dyDescent="0.25">
      <c r="A63" s="15"/>
      <c r="B63" s="25" t="str">
        <f>IF($D63="","",COUNTA($D$21:$D63))</f>
        <v/>
      </c>
      <c r="C63" s="26"/>
      <c r="D63" s="27"/>
      <c r="E63" s="28" t="str">
        <f t="shared" si="8"/>
        <v/>
      </c>
      <c r="F63" s="29" t="str">
        <f t="shared" si="9"/>
        <v/>
      </c>
      <c r="G63" s="29" t="str">
        <f t="shared" si="10"/>
        <v/>
      </c>
      <c r="H63" s="29" t="str">
        <f t="shared" si="11"/>
        <v/>
      </c>
      <c r="I63" s="30"/>
      <c r="J63" s="31" t="str">
        <f t="shared" si="12"/>
        <v/>
      </c>
      <c r="K63" s="26"/>
      <c r="L63" s="32"/>
      <c r="M63" s="26"/>
      <c r="N63" s="33" t="str">
        <f t="shared" si="13"/>
        <v/>
      </c>
      <c r="O63" s="34" t="str">
        <f t="shared" si="14"/>
        <v/>
      </c>
      <c r="P63" s="26"/>
      <c r="Q63" s="35" t="str">
        <f t="shared" si="15"/>
        <v/>
      </c>
      <c r="R63" s="36"/>
    </row>
    <row r="64" spans="1:18" ht="15" customHeight="1" x14ac:dyDescent="0.25">
      <c r="A64" s="15"/>
      <c r="B64" s="37" t="str">
        <f>IF($D64="","",COUNTA($D$21:$D64))</f>
        <v/>
      </c>
      <c r="C64" s="38"/>
      <c r="D64" s="39"/>
      <c r="E64" s="40" t="str">
        <f t="shared" si="8"/>
        <v/>
      </c>
      <c r="F64" s="41" t="str">
        <f t="shared" si="9"/>
        <v/>
      </c>
      <c r="G64" s="41" t="str">
        <f t="shared" si="10"/>
        <v/>
      </c>
      <c r="H64" s="41" t="str">
        <f t="shared" si="11"/>
        <v/>
      </c>
      <c r="I64" s="42"/>
      <c r="J64" s="43" t="str">
        <f t="shared" si="12"/>
        <v/>
      </c>
      <c r="K64" s="38"/>
      <c r="L64" s="44"/>
      <c r="M64" s="38"/>
      <c r="N64" s="45" t="str">
        <f t="shared" si="13"/>
        <v/>
      </c>
      <c r="O64" s="46" t="str">
        <f t="shared" si="14"/>
        <v/>
      </c>
      <c r="P64" s="38"/>
      <c r="Q64" s="47" t="str">
        <f t="shared" si="15"/>
        <v/>
      </c>
      <c r="R64" s="48"/>
    </row>
    <row r="65" spans="1:18" ht="15" customHeight="1" x14ac:dyDescent="0.25">
      <c r="A65" s="15"/>
      <c r="B65" s="25" t="str">
        <f>IF($D65="","",COUNTA($D$21:$D65))</f>
        <v/>
      </c>
      <c r="C65" s="26"/>
      <c r="D65" s="27"/>
      <c r="E65" s="28" t="str">
        <f t="shared" si="8"/>
        <v/>
      </c>
      <c r="F65" s="29" t="str">
        <f t="shared" si="9"/>
        <v/>
      </c>
      <c r="G65" s="29" t="str">
        <f t="shared" si="10"/>
        <v/>
      </c>
      <c r="H65" s="29" t="str">
        <f t="shared" si="11"/>
        <v/>
      </c>
      <c r="I65" s="30"/>
      <c r="J65" s="31" t="str">
        <f t="shared" si="12"/>
        <v/>
      </c>
      <c r="K65" s="26"/>
      <c r="L65" s="32"/>
      <c r="M65" s="26"/>
      <c r="N65" s="33" t="str">
        <f t="shared" si="13"/>
        <v/>
      </c>
      <c r="O65" s="34" t="str">
        <f t="shared" si="14"/>
        <v/>
      </c>
      <c r="P65" s="26"/>
      <c r="Q65" s="35" t="str">
        <f t="shared" si="15"/>
        <v/>
      </c>
      <c r="R65" s="36"/>
    </row>
    <row r="66" spans="1:18" ht="15" customHeight="1" x14ac:dyDescent="0.25">
      <c r="A66" s="15"/>
      <c r="B66" s="37" t="str">
        <f>IF($D66="","",COUNTA($D$21:$D66))</f>
        <v/>
      </c>
      <c r="C66" s="38"/>
      <c r="D66" s="39"/>
      <c r="E66" s="40" t="str">
        <f t="shared" si="8"/>
        <v/>
      </c>
      <c r="F66" s="41" t="str">
        <f t="shared" si="9"/>
        <v/>
      </c>
      <c r="G66" s="41" t="str">
        <f t="shared" si="10"/>
        <v/>
      </c>
      <c r="H66" s="41" t="str">
        <f t="shared" si="11"/>
        <v/>
      </c>
      <c r="I66" s="42"/>
      <c r="J66" s="43" t="str">
        <f t="shared" si="12"/>
        <v/>
      </c>
      <c r="K66" s="38"/>
      <c r="L66" s="44"/>
      <c r="M66" s="38"/>
      <c r="N66" s="45" t="str">
        <f t="shared" si="13"/>
        <v/>
      </c>
      <c r="O66" s="46" t="str">
        <f t="shared" si="14"/>
        <v/>
      </c>
      <c r="P66" s="38"/>
      <c r="Q66" s="47" t="str">
        <f t="shared" si="15"/>
        <v/>
      </c>
      <c r="R66" s="48"/>
    </row>
    <row r="67" spans="1:18" ht="15" customHeight="1" x14ac:dyDescent="0.25">
      <c r="A67" s="15"/>
      <c r="B67" s="25" t="str">
        <f>IF($D67="","",COUNTA($D$21:$D67))</f>
        <v/>
      </c>
      <c r="C67" s="26"/>
      <c r="D67" s="27"/>
      <c r="E67" s="28" t="str">
        <f t="shared" si="8"/>
        <v/>
      </c>
      <c r="F67" s="29" t="str">
        <f t="shared" si="9"/>
        <v/>
      </c>
      <c r="G67" s="29" t="str">
        <f t="shared" si="10"/>
        <v/>
      </c>
      <c r="H67" s="29" t="str">
        <f t="shared" si="11"/>
        <v/>
      </c>
      <c r="I67" s="30"/>
      <c r="J67" s="31" t="str">
        <f t="shared" si="12"/>
        <v/>
      </c>
      <c r="K67" s="26"/>
      <c r="L67" s="32"/>
      <c r="M67" s="26"/>
      <c r="N67" s="33" t="str">
        <f t="shared" si="13"/>
        <v/>
      </c>
      <c r="O67" s="34" t="str">
        <f t="shared" si="14"/>
        <v/>
      </c>
      <c r="P67" s="26"/>
      <c r="Q67" s="35" t="str">
        <f t="shared" si="15"/>
        <v/>
      </c>
      <c r="R67" s="36"/>
    </row>
    <row r="68" spans="1:18" ht="15" customHeight="1" x14ac:dyDescent="0.25">
      <c r="A68" s="15"/>
      <c r="B68" s="37" t="str">
        <f>IF($D68="","",COUNTA($D$21:$D68))</f>
        <v/>
      </c>
      <c r="C68" s="38"/>
      <c r="D68" s="39"/>
      <c r="E68" s="40" t="str">
        <f t="shared" si="8"/>
        <v/>
      </c>
      <c r="F68" s="41" t="str">
        <f t="shared" si="9"/>
        <v/>
      </c>
      <c r="G68" s="41" t="str">
        <f t="shared" si="10"/>
        <v/>
      </c>
      <c r="H68" s="41" t="str">
        <f t="shared" si="11"/>
        <v/>
      </c>
      <c r="I68" s="42"/>
      <c r="J68" s="43" t="str">
        <f t="shared" si="12"/>
        <v/>
      </c>
      <c r="K68" s="38"/>
      <c r="L68" s="44"/>
      <c r="M68" s="38"/>
      <c r="N68" s="45" t="str">
        <f t="shared" si="13"/>
        <v/>
      </c>
      <c r="O68" s="46" t="str">
        <f t="shared" si="14"/>
        <v/>
      </c>
      <c r="P68" s="38"/>
      <c r="Q68" s="47" t="str">
        <f t="shared" si="15"/>
        <v/>
      </c>
      <c r="R68" s="48"/>
    </row>
    <row r="69" spans="1:18" ht="15" customHeight="1" x14ac:dyDescent="0.25">
      <c r="A69" s="15"/>
      <c r="B69" s="25" t="str">
        <f>IF($D69="","",COUNTA($D$21:$D69))</f>
        <v/>
      </c>
      <c r="C69" s="26"/>
      <c r="D69" s="27"/>
      <c r="E69" s="28" t="str">
        <f t="shared" si="8"/>
        <v/>
      </c>
      <c r="F69" s="29" t="str">
        <f t="shared" si="9"/>
        <v/>
      </c>
      <c r="G69" s="29" t="str">
        <f t="shared" si="10"/>
        <v/>
      </c>
      <c r="H69" s="29" t="str">
        <f t="shared" si="11"/>
        <v/>
      </c>
      <c r="I69" s="30"/>
      <c r="J69" s="31" t="str">
        <f t="shared" si="12"/>
        <v/>
      </c>
      <c r="K69" s="26"/>
      <c r="L69" s="32"/>
      <c r="M69" s="26"/>
      <c r="N69" s="33" t="str">
        <f t="shared" si="13"/>
        <v/>
      </c>
      <c r="O69" s="34" t="str">
        <f t="shared" si="14"/>
        <v/>
      </c>
      <c r="P69" s="26"/>
      <c r="Q69" s="35" t="str">
        <f t="shared" si="15"/>
        <v/>
      </c>
      <c r="R69" s="36"/>
    </row>
    <row r="70" spans="1:18" ht="15" customHeight="1" x14ac:dyDescent="0.25">
      <c r="A70" s="15"/>
      <c r="B70" s="37" t="str">
        <f>IF($D70="","",COUNTA($D$21:$D70))</f>
        <v/>
      </c>
      <c r="C70" s="38"/>
      <c r="D70" s="39"/>
      <c r="E70" s="40" t="str">
        <f t="shared" si="8"/>
        <v/>
      </c>
      <c r="F70" s="41" t="str">
        <f t="shared" si="9"/>
        <v/>
      </c>
      <c r="G70" s="41" t="str">
        <f t="shared" si="10"/>
        <v/>
      </c>
      <c r="H70" s="41" t="str">
        <f t="shared" si="11"/>
        <v/>
      </c>
      <c r="I70" s="42"/>
      <c r="J70" s="43" t="str">
        <f t="shared" si="12"/>
        <v/>
      </c>
      <c r="K70" s="38"/>
      <c r="L70" s="44"/>
      <c r="M70" s="38"/>
      <c r="N70" s="45" t="str">
        <f t="shared" si="13"/>
        <v/>
      </c>
      <c r="O70" s="46" t="str">
        <f t="shared" si="14"/>
        <v/>
      </c>
      <c r="P70" s="38"/>
      <c r="Q70" s="47" t="str">
        <f t="shared" si="15"/>
        <v/>
      </c>
      <c r="R70" s="48"/>
    </row>
    <row r="71" spans="1:18" ht="15" customHeight="1" x14ac:dyDescent="0.25">
      <c r="A71" s="15"/>
      <c r="B71" s="25" t="str">
        <f>IF($D71="","",COUNTA($D$21:$D71))</f>
        <v/>
      </c>
      <c r="C71" s="26"/>
      <c r="D71" s="27"/>
      <c r="E71" s="28" t="str">
        <f t="shared" si="8"/>
        <v/>
      </c>
      <c r="F71" s="29" t="str">
        <f t="shared" si="9"/>
        <v/>
      </c>
      <c r="G71" s="29" t="str">
        <f t="shared" si="10"/>
        <v/>
      </c>
      <c r="H71" s="29" t="str">
        <f t="shared" si="11"/>
        <v/>
      </c>
      <c r="I71" s="30"/>
      <c r="J71" s="31" t="str">
        <f t="shared" si="12"/>
        <v/>
      </c>
      <c r="K71" s="26"/>
      <c r="L71" s="32"/>
      <c r="M71" s="26"/>
      <c r="N71" s="33" t="str">
        <f t="shared" si="13"/>
        <v/>
      </c>
      <c r="O71" s="34" t="str">
        <f t="shared" si="14"/>
        <v/>
      </c>
      <c r="P71" s="26"/>
      <c r="Q71" s="35" t="str">
        <f t="shared" si="15"/>
        <v/>
      </c>
      <c r="R71" s="36"/>
    </row>
    <row r="72" spans="1:18" ht="15" customHeight="1" x14ac:dyDescent="0.25">
      <c r="A72" s="15"/>
      <c r="B72" s="37" t="str">
        <f>IF($D72="","",COUNTA($D$21:$D72))</f>
        <v/>
      </c>
      <c r="C72" s="38"/>
      <c r="D72" s="39"/>
      <c r="E72" s="40" t="str">
        <f t="shared" si="8"/>
        <v/>
      </c>
      <c r="F72" s="41" t="str">
        <f t="shared" si="9"/>
        <v/>
      </c>
      <c r="G72" s="41" t="str">
        <f t="shared" si="10"/>
        <v/>
      </c>
      <c r="H72" s="41" t="str">
        <f t="shared" si="11"/>
        <v/>
      </c>
      <c r="I72" s="42"/>
      <c r="J72" s="43" t="str">
        <f t="shared" si="12"/>
        <v/>
      </c>
      <c r="K72" s="38"/>
      <c r="L72" s="44"/>
      <c r="M72" s="38"/>
      <c r="N72" s="45" t="str">
        <f t="shared" si="13"/>
        <v/>
      </c>
      <c r="O72" s="46" t="str">
        <f t="shared" si="14"/>
        <v/>
      </c>
      <c r="P72" s="38"/>
      <c r="Q72" s="47" t="str">
        <f t="shared" si="15"/>
        <v/>
      </c>
      <c r="R72" s="48"/>
    </row>
    <row r="73" spans="1:18" ht="15" customHeight="1" x14ac:dyDescent="0.25">
      <c r="A73" s="15"/>
      <c r="B73" s="25" t="str">
        <f>IF($D73="","",COUNTA($D$21:$D73))</f>
        <v/>
      </c>
      <c r="C73" s="26"/>
      <c r="D73" s="27"/>
      <c r="E73" s="28" t="str">
        <f t="shared" si="8"/>
        <v/>
      </c>
      <c r="F73" s="29" t="str">
        <f t="shared" si="9"/>
        <v/>
      </c>
      <c r="G73" s="29" t="str">
        <f t="shared" si="10"/>
        <v/>
      </c>
      <c r="H73" s="29" t="str">
        <f t="shared" si="11"/>
        <v/>
      </c>
      <c r="I73" s="30"/>
      <c r="J73" s="31" t="str">
        <f t="shared" si="12"/>
        <v/>
      </c>
      <c r="K73" s="26"/>
      <c r="L73" s="32"/>
      <c r="M73" s="26"/>
      <c r="N73" s="33" t="str">
        <f t="shared" si="13"/>
        <v/>
      </c>
      <c r="O73" s="34" t="str">
        <f t="shared" si="14"/>
        <v/>
      </c>
      <c r="P73" s="26"/>
      <c r="Q73" s="35" t="str">
        <f t="shared" si="15"/>
        <v/>
      </c>
      <c r="R73" s="36"/>
    </row>
    <row r="74" spans="1:18" ht="15" customHeight="1" x14ac:dyDescent="0.25">
      <c r="A74" s="15"/>
      <c r="B74" s="37" t="str">
        <f>IF($D74="","",COUNTA($D$21:$D74))</f>
        <v/>
      </c>
      <c r="C74" s="38"/>
      <c r="D74" s="39"/>
      <c r="E74" s="40" t="str">
        <f t="shared" si="8"/>
        <v/>
      </c>
      <c r="F74" s="41" t="str">
        <f t="shared" si="9"/>
        <v/>
      </c>
      <c r="G74" s="41" t="str">
        <f t="shared" si="10"/>
        <v/>
      </c>
      <c r="H74" s="41" t="str">
        <f t="shared" si="11"/>
        <v/>
      </c>
      <c r="I74" s="42"/>
      <c r="J74" s="43" t="str">
        <f t="shared" si="12"/>
        <v/>
      </c>
      <c r="K74" s="38"/>
      <c r="L74" s="44"/>
      <c r="M74" s="38"/>
      <c r="N74" s="45" t="str">
        <f t="shared" si="13"/>
        <v/>
      </c>
      <c r="O74" s="46" t="str">
        <f t="shared" si="14"/>
        <v/>
      </c>
      <c r="P74" s="38"/>
      <c r="Q74" s="47" t="str">
        <f t="shared" si="15"/>
        <v/>
      </c>
      <c r="R74" s="48"/>
    </row>
    <row r="75" spans="1:18" ht="15" customHeight="1" x14ac:dyDescent="0.25">
      <c r="A75" s="15"/>
      <c r="B75" s="25" t="str">
        <f>IF($D75="","",COUNTA($D$21:$D75))</f>
        <v/>
      </c>
      <c r="C75" s="26"/>
      <c r="D75" s="27"/>
      <c r="E75" s="28" t="str">
        <f t="shared" si="8"/>
        <v/>
      </c>
      <c r="F75" s="29" t="str">
        <f t="shared" si="9"/>
        <v/>
      </c>
      <c r="G75" s="29" t="str">
        <f t="shared" si="10"/>
        <v/>
      </c>
      <c r="H75" s="29" t="str">
        <f t="shared" si="11"/>
        <v/>
      </c>
      <c r="I75" s="30"/>
      <c r="J75" s="31" t="str">
        <f t="shared" si="12"/>
        <v/>
      </c>
      <c r="K75" s="26"/>
      <c r="L75" s="32"/>
      <c r="M75" s="26"/>
      <c r="N75" s="33" t="str">
        <f t="shared" si="13"/>
        <v/>
      </c>
      <c r="O75" s="34" t="str">
        <f t="shared" si="14"/>
        <v/>
      </c>
      <c r="P75" s="26"/>
      <c r="Q75" s="35" t="str">
        <f t="shared" si="15"/>
        <v/>
      </c>
      <c r="R75" s="36"/>
    </row>
    <row r="76" spans="1:18" ht="15" customHeight="1" x14ac:dyDescent="0.25">
      <c r="A76" s="15"/>
      <c r="B76" s="37" t="str">
        <f>IF($D76="","",COUNTA($D$21:$D76))</f>
        <v/>
      </c>
      <c r="C76" s="38"/>
      <c r="D76" s="39"/>
      <c r="E76" s="40" t="str">
        <f t="shared" si="8"/>
        <v/>
      </c>
      <c r="F76" s="41" t="str">
        <f t="shared" si="9"/>
        <v/>
      </c>
      <c r="G76" s="41" t="str">
        <f t="shared" si="10"/>
        <v/>
      </c>
      <c r="H76" s="41" t="str">
        <f t="shared" si="11"/>
        <v/>
      </c>
      <c r="I76" s="42"/>
      <c r="J76" s="43" t="str">
        <f t="shared" si="12"/>
        <v/>
      </c>
      <c r="K76" s="38"/>
      <c r="L76" s="44"/>
      <c r="M76" s="38"/>
      <c r="N76" s="45" t="str">
        <f t="shared" si="13"/>
        <v/>
      </c>
      <c r="O76" s="46" t="str">
        <f t="shared" si="14"/>
        <v/>
      </c>
      <c r="P76" s="38"/>
      <c r="Q76" s="47" t="str">
        <f t="shared" si="15"/>
        <v/>
      </c>
      <c r="R76" s="48"/>
    </row>
    <row r="77" spans="1:18" ht="15" customHeight="1" x14ac:dyDescent="0.25">
      <c r="A77" s="15"/>
      <c r="B77" s="25" t="str">
        <f>IF($D77="","",COUNTA($D$21:$D77))</f>
        <v/>
      </c>
      <c r="C77" s="26"/>
      <c r="D77" s="27"/>
      <c r="E77" s="28" t="str">
        <f t="shared" si="8"/>
        <v/>
      </c>
      <c r="F77" s="29" t="str">
        <f t="shared" si="9"/>
        <v/>
      </c>
      <c r="G77" s="29" t="str">
        <f t="shared" si="10"/>
        <v/>
      </c>
      <c r="H77" s="29" t="str">
        <f t="shared" si="11"/>
        <v/>
      </c>
      <c r="I77" s="30"/>
      <c r="J77" s="31" t="str">
        <f t="shared" si="12"/>
        <v/>
      </c>
      <c r="K77" s="26"/>
      <c r="L77" s="32"/>
      <c r="M77" s="26"/>
      <c r="N77" s="33" t="str">
        <f t="shared" si="13"/>
        <v/>
      </c>
      <c r="O77" s="34" t="str">
        <f t="shared" si="14"/>
        <v/>
      </c>
      <c r="P77" s="26"/>
      <c r="Q77" s="35" t="str">
        <f t="shared" si="15"/>
        <v/>
      </c>
      <c r="R77" s="36"/>
    </row>
    <row r="78" spans="1:18" ht="15" customHeight="1" x14ac:dyDescent="0.25">
      <c r="A78" s="15"/>
      <c r="B78" s="37" t="str">
        <f>IF($D78="","",COUNTA($D$21:$D78))</f>
        <v/>
      </c>
      <c r="C78" s="38"/>
      <c r="D78" s="39"/>
      <c r="E78" s="40" t="str">
        <f t="shared" si="8"/>
        <v/>
      </c>
      <c r="F78" s="41" t="str">
        <f t="shared" si="9"/>
        <v/>
      </c>
      <c r="G78" s="41" t="str">
        <f t="shared" si="10"/>
        <v/>
      </c>
      <c r="H78" s="41" t="str">
        <f t="shared" si="11"/>
        <v/>
      </c>
      <c r="I78" s="42"/>
      <c r="J78" s="43" t="str">
        <f t="shared" si="12"/>
        <v/>
      </c>
      <c r="K78" s="38"/>
      <c r="L78" s="44"/>
      <c r="M78" s="38"/>
      <c r="N78" s="45" t="str">
        <f t="shared" si="13"/>
        <v/>
      </c>
      <c r="O78" s="46" t="str">
        <f t="shared" si="14"/>
        <v/>
      </c>
      <c r="P78" s="38"/>
      <c r="Q78" s="47" t="str">
        <f t="shared" si="15"/>
        <v/>
      </c>
      <c r="R78" s="48"/>
    </row>
    <row r="79" spans="1:18" ht="15" customHeight="1" x14ac:dyDescent="0.25">
      <c r="A79" s="15"/>
      <c r="B79" s="25" t="str">
        <f>IF($D79="","",COUNTA($D$21:$D79))</f>
        <v/>
      </c>
      <c r="C79" s="26"/>
      <c r="D79" s="27"/>
      <c r="E79" s="28" t="str">
        <f t="shared" si="8"/>
        <v/>
      </c>
      <c r="F79" s="29" t="str">
        <f t="shared" si="9"/>
        <v/>
      </c>
      <c r="G79" s="29" t="str">
        <f t="shared" si="10"/>
        <v/>
      </c>
      <c r="H79" s="29" t="str">
        <f t="shared" si="11"/>
        <v/>
      </c>
      <c r="I79" s="30"/>
      <c r="J79" s="31" t="str">
        <f t="shared" si="12"/>
        <v/>
      </c>
      <c r="K79" s="26"/>
      <c r="L79" s="32"/>
      <c r="M79" s="26"/>
      <c r="N79" s="33" t="str">
        <f t="shared" si="13"/>
        <v/>
      </c>
      <c r="O79" s="34" t="str">
        <f t="shared" si="14"/>
        <v/>
      </c>
      <c r="P79" s="26"/>
      <c r="Q79" s="35" t="str">
        <f t="shared" si="15"/>
        <v/>
      </c>
      <c r="R79" s="36"/>
    </row>
    <row r="80" spans="1:18" ht="15" customHeight="1" x14ac:dyDescent="0.25">
      <c r="A80" s="15"/>
      <c r="B80" s="37" t="str">
        <f>IF($D80="","",COUNTA($D$21:$D80))</f>
        <v/>
      </c>
      <c r="C80" s="38"/>
      <c r="D80" s="39"/>
      <c r="E80" s="40" t="str">
        <f t="shared" si="8"/>
        <v/>
      </c>
      <c r="F80" s="41" t="str">
        <f t="shared" si="9"/>
        <v/>
      </c>
      <c r="G80" s="41" t="str">
        <f t="shared" si="10"/>
        <v/>
      </c>
      <c r="H80" s="41" t="str">
        <f t="shared" si="11"/>
        <v/>
      </c>
      <c r="I80" s="42"/>
      <c r="J80" s="43" t="str">
        <f t="shared" si="12"/>
        <v/>
      </c>
      <c r="K80" s="38"/>
      <c r="L80" s="44"/>
      <c r="M80" s="38"/>
      <c r="N80" s="45" t="str">
        <f t="shared" si="13"/>
        <v/>
      </c>
      <c r="O80" s="46" t="str">
        <f t="shared" si="14"/>
        <v/>
      </c>
      <c r="P80" s="38"/>
      <c r="Q80" s="47" t="str">
        <f t="shared" si="15"/>
        <v/>
      </c>
      <c r="R80" s="48"/>
    </row>
    <row r="81" spans="1:18" ht="21" customHeight="1" x14ac:dyDescent="0.25">
      <c r="A81" s="15"/>
      <c r="B81" s="92" t="s">
        <v>105</v>
      </c>
      <c r="C81" s="92"/>
      <c r="D81" s="92"/>
      <c r="E81" s="93" t="str">
        <f>"GEMA-pflichtig: "&amp;COUNTIF($J$21:$J$80,"GEMA-pflichtig")&amp;"   ·   Eigenwerke: "&amp;COUNTIF($J$21:$J$80,"Eigenwerk")&amp;"   ·   GEMA-frei: "&amp;COUNTIF($J$21:$J$80,"GEMA-frei")</f>
        <v>GEMA-pflichtig: 17   ·   Eigenwerke: 7   ·   GEMA-frei: 2</v>
      </c>
      <c r="F81" s="93"/>
      <c r="G81" s="93"/>
      <c r="H81" s="93"/>
      <c r="I81" s="93"/>
      <c r="J81" s="93"/>
      <c r="K81" s="93"/>
      <c r="L81" s="50">
        <f>SUM($L$21:$L$80)</f>
        <v>7.8703703703703734E-2</v>
      </c>
      <c r="M81" s="51">
        <f>SUM($M$21:$M$80)</f>
        <v>28</v>
      </c>
      <c r="N81" s="50">
        <f>SUM($N$21:$N$80)</f>
        <v>7.8703703703703734E-2</v>
      </c>
      <c r="O81" s="52">
        <f>SUM($O$21:$O$80)</f>
        <v>0.99999999999999956</v>
      </c>
      <c r="P81" s="94" t="str">
        <f>COUNTIF($P$21:$P$80,"Gemeldet")&amp;" gemeldet   ·   "&amp;SUMPRODUCT(($Q$21:$Q$80&lt;&gt;"")*($Q$21:$Q$80&lt;&gt;"OK"))&amp;" offene Hinweise"</f>
        <v>0 gemeldet   ·   6 offene Hinweise</v>
      </c>
      <c r="Q81" s="94"/>
      <c r="R81" s="94"/>
    </row>
    <row r="82" spans="1:18" ht="7.5" customHeight="1" x14ac:dyDescent="0.25">
      <c r="A82" s="15"/>
    </row>
    <row r="83" spans="1:18" ht="16.5" customHeight="1" x14ac:dyDescent="0.25">
      <c r="A83" s="15"/>
      <c r="B83" s="95" t="s">
        <v>106</v>
      </c>
      <c r="C83" s="95"/>
      <c r="D83" s="54" t="s">
        <v>107</v>
      </c>
      <c r="E83" s="96" t="s">
        <v>108</v>
      </c>
      <c r="F83" s="96"/>
      <c r="G83" s="55" t="s">
        <v>109</v>
      </c>
      <c r="H83" s="56" t="s">
        <v>110</v>
      </c>
      <c r="I83" s="97" t="s">
        <v>111</v>
      </c>
      <c r="J83" s="97"/>
      <c r="K83" s="97"/>
    </row>
    <row r="84" spans="1:18" x14ac:dyDescent="0.25">
      <c r="A84" s="15"/>
    </row>
    <row r="85" spans="1:18" ht="25.5" customHeight="1" x14ac:dyDescent="0.25">
      <c r="A85" s="15"/>
      <c r="B85" s="98" t="s">
        <v>112</v>
      </c>
      <c r="C85" s="98"/>
      <c r="D85" s="98"/>
      <c r="E85" s="98"/>
      <c r="F85" s="98"/>
      <c r="G85" s="98"/>
      <c r="H85" s="98"/>
      <c r="I85" s="98"/>
      <c r="J85" s="98"/>
      <c r="K85" s="98"/>
      <c r="L85" s="98"/>
      <c r="M85" s="98"/>
      <c r="N85" s="98"/>
      <c r="O85" s="98"/>
      <c r="P85" s="98"/>
      <c r="Q85" s="98"/>
      <c r="R85" s="98"/>
    </row>
    <row r="86" spans="1:18" x14ac:dyDescent="0.25">
      <c r="A86" s="15"/>
    </row>
    <row r="87" spans="1:18" x14ac:dyDescent="0.25">
      <c r="A87" s="15"/>
    </row>
  </sheetData>
  <autoFilter ref="B20:R80" xr:uid="{00000000-0009-0000-0000-000000000000}"/>
  <mergeCells count="62">
    <mergeCell ref="B85:R85"/>
    <mergeCell ref="B81:D81"/>
    <mergeCell ref="E81:K81"/>
    <mergeCell ref="P81:R81"/>
    <mergeCell ref="B83:C83"/>
    <mergeCell ref="E83:F83"/>
    <mergeCell ref="I83:K83"/>
    <mergeCell ref="C18:E18"/>
    <mergeCell ref="F18:R18"/>
    <mergeCell ref="B19:C19"/>
    <mergeCell ref="D19:E19"/>
    <mergeCell ref="F19:H19"/>
    <mergeCell ref="I19:K19"/>
    <mergeCell ref="L19:O19"/>
    <mergeCell ref="P19:R19"/>
    <mergeCell ref="Q15:R15"/>
    <mergeCell ref="B16:D16"/>
    <mergeCell ref="E16:F16"/>
    <mergeCell ref="G16:I16"/>
    <mergeCell ref="J16:L16"/>
    <mergeCell ref="M16:P16"/>
    <mergeCell ref="Q16:R16"/>
    <mergeCell ref="B15:D15"/>
    <mergeCell ref="E15:F15"/>
    <mergeCell ref="G15:I15"/>
    <mergeCell ref="J15:L15"/>
    <mergeCell ref="M15:P15"/>
    <mergeCell ref="O10:R10"/>
    <mergeCell ref="C12:D12"/>
    <mergeCell ref="E12:R12"/>
    <mergeCell ref="B14:D14"/>
    <mergeCell ref="E14:F14"/>
    <mergeCell ref="G14:I14"/>
    <mergeCell ref="J14:L14"/>
    <mergeCell ref="M14:P14"/>
    <mergeCell ref="Q14:R14"/>
    <mergeCell ref="B10:C10"/>
    <mergeCell ref="D10:F10"/>
    <mergeCell ref="G10:H10"/>
    <mergeCell ref="I10:K10"/>
    <mergeCell ref="L10:N10"/>
    <mergeCell ref="O8:R8"/>
    <mergeCell ref="B9:C9"/>
    <mergeCell ref="D9:F9"/>
    <mergeCell ref="G9:H9"/>
    <mergeCell ref="I9:K9"/>
    <mergeCell ref="L9:N9"/>
    <mergeCell ref="O9:R9"/>
    <mergeCell ref="B8:C8"/>
    <mergeCell ref="D8:F8"/>
    <mergeCell ref="G8:H8"/>
    <mergeCell ref="I8:K8"/>
    <mergeCell ref="L8:N8"/>
    <mergeCell ref="B2:M2"/>
    <mergeCell ref="N2:R3"/>
    <mergeCell ref="B3:M3"/>
    <mergeCell ref="C6:D6"/>
    <mergeCell ref="B7:C7"/>
    <mergeCell ref="D7:F7"/>
    <mergeCell ref="G7:H7"/>
    <mergeCell ref="I7:K7"/>
    <mergeCell ref="L7:R7"/>
  </mergeCells>
  <conditionalFormatting sqref="C21:C80">
    <cfRule type="expression" dxfId="22" priority="11">
      <formula>$C21="Zugabe"</formula>
    </cfRule>
    <cfRule type="expression" dxfId="21" priority="12">
      <formula>OR($C21="Einlassmusik",$C21="Pausenmusik")</formula>
    </cfRule>
  </conditionalFormatting>
  <conditionalFormatting sqref="D21:D80">
    <cfRule type="expression" dxfId="20" priority="13">
      <formula>AND($Q21&lt;&gt;"",$Q21&lt;&gt;"OK")</formula>
    </cfRule>
  </conditionalFormatting>
  <conditionalFormatting sqref="I21:I80">
    <cfRule type="expression" dxfId="19" priority="10">
      <formula>$I21&lt;&gt;""</formula>
    </cfRule>
  </conditionalFormatting>
  <conditionalFormatting sqref="J21:J80">
    <cfRule type="expression" dxfId="18" priority="4">
      <formula>$J21="GEMA-pflichtig"</formula>
    </cfRule>
    <cfRule type="expression" dxfId="17" priority="5">
      <formula>$J21="Eigenwerk"</formula>
    </cfRule>
    <cfRule type="expression" dxfId="16" priority="6">
      <formula>$J21="GEMA-frei"</formula>
    </cfRule>
  </conditionalFormatting>
  <conditionalFormatting sqref="L21:L80">
    <cfRule type="expression" dxfId="15" priority="14">
      <formula>AND($D21&lt;&gt;"",$L21="")</formula>
    </cfRule>
  </conditionalFormatting>
  <conditionalFormatting sqref="O21:O80">
    <cfRule type="dataBar" priority="15">
      <dataBar>
        <cfvo type="num" val="0"/>
        <cfvo type="num" val="0.12"/>
        <color rgb="FF1B6B7A"/>
      </dataBar>
      <extLst>
        <ext xmlns:x14="http://schemas.microsoft.com/office/spreadsheetml/2009/9/main" uri="{B025F937-C7B1-47D3-B67F-A62EFF666E3E}">
          <x14:id>{188F648B-D631-4E40-8221-1ED012FE98E1}</x14:id>
        </ext>
      </extLst>
    </cfRule>
  </conditionalFormatting>
  <conditionalFormatting sqref="O10:R10">
    <cfRule type="expression" dxfId="14" priority="16">
      <formula>$O$10&lt;0</formula>
    </cfRule>
    <cfRule type="expression" dxfId="13" priority="17">
      <formula>AND($O$10&gt;=0,$O$10&lt;=Warnschwelle_Tage)</formula>
    </cfRule>
    <cfRule type="expression" dxfId="12" priority="18">
      <formula>$O$10&gt;Warnschwelle_Tage</formula>
    </cfRule>
  </conditionalFormatting>
  <conditionalFormatting sqref="P21:P80">
    <cfRule type="expression" dxfId="11" priority="7">
      <formula>$P21="Erfasst"</formula>
    </cfRule>
    <cfRule type="expression" dxfId="10" priority="8">
      <formula>$P21="Geprüft"</formula>
    </cfRule>
    <cfRule type="expression" dxfId="9" priority="9">
      <formula>$P21="Gemeldet"</formula>
    </cfRule>
  </conditionalFormatting>
  <conditionalFormatting sqref="Q21:Q80">
    <cfRule type="expression" dxfId="8" priority="2">
      <formula>$Q21="OK"</formula>
    </cfRule>
    <cfRule type="expression" dxfId="7" priority="3">
      <formula>AND($Q21&lt;&gt;"",$Q21&lt;&gt;"OK")</formula>
    </cfRule>
  </conditionalFormatting>
  <dataValidations count="5">
    <dataValidation type="list" allowBlank="1" showErrorMessage="1" errorTitle="Ungültiger Eintrag" error="Bitte einen Wert aus der Liste wählen." sqref="C21:C80" xr:uid="{00000000-0002-0000-0000-000000000000}">
      <formula1>Blk_Name</formula1>
      <formula2>0</formula2>
    </dataValidation>
    <dataValidation type="list" allowBlank="1" sqref="D21:D80" xr:uid="{00000000-0002-0000-0000-000001000000}">
      <formula1>Kat_Titel</formula1>
      <formula2>0</formula2>
    </dataValidation>
    <dataValidation type="list" allowBlank="1" showErrorMessage="1" errorTitle="Ungültiger Eintrag" error="Bitte einen Wert aus der Liste wählen." sqref="I21:I80" xr:uid="{00000000-0002-0000-0000-000002000000}">
      <formula1>Liste_PF</formula1>
      <formula2>0</formula2>
    </dataValidation>
    <dataValidation type="list" allowBlank="1" showErrorMessage="1" errorTitle="Ungültiger Eintrag" error="Bitte einen Wert aus der Liste wählen." sqref="K21:K80" xr:uid="{00000000-0002-0000-0000-000003000000}">
      <formula1>Liste_Nutzung</formula1>
      <formula2>0</formula2>
    </dataValidation>
    <dataValidation type="list" allowBlank="1" showErrorMessage="1" errorTitle="Ungültiger Eintrag" error="Bitte einen Wert aus der Liste wählen." sqref="P21:P80" xr:uid="{00000000-0002-0000-0000-000004000000}">
      <formula1>Liste_Status</formula1>
      <formula2>0</formula2>
    </dataValidation>
  </dataValidations>
  <pageMargins left="0.25" right="0.25" top="0.4" bottom="0.4" header="0.511811023622047" footer="0.511811023622047"/>
  <pageSetup paperSize="9"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dataBar" id="{188F648B-D631-4E40-8221-1ED012FE98E1}">
            <x14:dataBar axisPosition="none">
              <x14:cfvo type="num">
                <xm:f>0</xm:f>
              </x14:cfvo>
              <x14:cfvo type="num">
                <xm:f>0.12</xm:f>
              </x14:cfvo>
              <x14:negativeFillColor rgb="FF1B6B7A"/>
            </x14:dataBar>
          </x14:cfRule>
          <xm:sqref>O21:O80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2182F"/>
    <pageSetUpPr fitToPage="1"/>
  </sheetPr>
  <dimension ref="A1:L95"/>
  <sheetViews>
    <sheetView showGridLines="0" zoomScaleNormal="100" workbookViewId="0">
      <pane ySplit="4" topLeftCell="A5" activePane="bottomLeft" state="frozen"/>
      <selection pane="bottomLeft"/>
    </sheetView>
  </sheetViews>
  <sheetFormatPr baseColWidth="10" defaultColWidth="8.7109375" defaultRowHeight="15" x14ac:dyDescent="0.25"/>
  <cols>
    <col min="1" max="1" width="1.140625" customWidth="1"/>
    <col min="2" max="2" width="3.140625" customWidth="1"/>
    <col min="3" max="3" width="30" customWidth="1"/>
    <col min="4" max="11" width="14" customWidth="1"/>
    <col min="12" max="12" width="20" customWidth="1"/>
    <col min="13" max="13" width="2" customWidth="1"/>
  </cols>
  <sheetData>
    <row r="1" spans="1:12" ht="4.5" customHeight="1" x14ac:dyDescent="0.25"/>
    <row r="2" spans="1:12" ht="27" customHeight="1" x14ac:dyDescent="0.25">
      <c r="A2" s="15"/>
      <c r="B2" s="14" t="s">
        <v>113</v>
      </c>
      <c r="C2" s="14"/>
      <c r="D2" s="14"/>
      <c r="E2" s="14"/>
      <c r="F2" s="14"/>
      <c r="G2" s="14"/>
      <c r="H2" s="14"/>
      <c r="I2" s="14"/>
      <c r="J2" s="13" t="s">
        <v>114</v>
      </c>
      <c r="K2" s="13"/>
      <c r="L2" s="13"/>
    </row>
    <row r="3" spans="1:12" ht="16.5" customHeight="1" x14ac:dyDescent="0.25">
      <c r="A3" s="15"/>
      <c r="B3" s="12" t="s">
        <v>115</v>
      </c>
      <c r="C3" s="12"/>
      <c r="D3" s="12"/>
      <c r="E3" s="12"/>
      <c r="F3" s="12"/>
      <c r="G3" s="12"/>
      <c r="H3" s="12"/>
      <c r="I3" s="12"/>
      <c r="J3" s="13"/>
      <c r="K3" s="13"/>
      <c r="L3" s="13"/>
    </row>
    <row r="4" spans="1:12" ht="4.5" customHeight="1" x14ac:dyDescent="0.25">
      <c r="A4" s="15"/>
      <c r="B4" s="16"/>
      <c r="C4" s="16"/>
      <c r="D4" s="16"/>
      <c r="E4" s="16"/>
      <c r="F4" s="16"/>
      <c r="G4" s="16"/>
      <c r="H4" s="17"/>
      <c r="I4" s="17"/>
      <c r="J4" s="17"/>
      <c r="K4" s="18"/>
      <c r="L4" s="18"/>
    </row>
    <row r="5" spans="1:12" x14ac:dyDescent="0.25">
      <c r="A5" s="15"/>
    </row>
    <row r="6" spans="1:12" ht="21" customHeight="1" x14ac:dyDescent="0.25">
      <c r="A6" s="15"/>
      <c r="B6" s="19" t="s">
        <v>2</v>
      </c>
      <c r="C6" s="11" t="s">
        <v>116</v>
      </c>
      <c r="D6" s="11"/>
      <c r="E6" s="5" t="s">
        <v>117</v>
      </c>
      <c r="F6" s="5"/>
      <c r="G6" s="5"/>
      <c r="H6" s="5"/>
      <c r="I6" s="5"/>
      <c r="J6" s="5"/>
      <c r="K6" s="5"/>
      <c r="L6" s="5"/>
    </row>
    <row r="7" spans="1:12" ht="3" customHeight="1" x14ac:dyDescent="0.25">
      <c r="A7" s="15"/>
      <c r="C7" s="16"/>
      <c r="D7" s="16"/>
      <c r="E7" s="17"/>
      <c r="F7" s="17"/>
      <c r="G7" s="17"/>
      <c r="H7" s="17"/>
      <c r="I7" s="16"/>
      <c r="J7" s="16"/>
      <c r="K7" s="22"/>
      <c r="L7" s="22"/>
    </row>
    <row r="8" spans="1:12" ht="22.5" customHeight="1" x14ac:dyDescent="0.25">
      <c r="A8" s="15"/>
      <c r="C8" s="4">
        <f>COUNTA(Musikfolge!$D$21:$D$80)</f>
        <v>28</v>
      </c>
      <c r="D8" s="4"/>
      <c r="E8" s="3">
        <f>SUM(Musikfolge!$N$21:$N$80)</f>
        <v>7.8703703703703734E-2</v>
      </c>
      <c r="F8" s="3"/>
      <c r="G8" s="99">
        <f>IF(COUNTA(Musikfolge!$D$21:$D$80)=0,"",SUM(Musikfolge!$N$21:$N$80)/COUNTA(Musikfolge!$D$21:$D$80))</f>
        <v>2.810846560846562E-3</v>
      </c>
      <c r="H8" s="99"/>
      <c r="I8" s="85">
        <f>IF(SUM(Musikfolge!$N$21:$N$80)=0,"",SUMIF(Musikfolge!$J$21:$J$80,"Eigenwerk",Musikfolge!$N$21:$N$80)/SUM(Musikfolge!$N$21:$N$80))</f>
        <v>0.25514705882352945</v>
      </c>
      <c r="J8" s="85"/>
      <c r="K8" s="100">
        <f>IF(COUNTA(Musikfolge!$D$21:$D$80)=0,"",(COUNTIF(Musikfolge!$P$21:$P$80,"Geprüft")+COUNTIF(Musikfolge!$P$21:$P$80,"Gemeldet"))/COUNTA(Musikfolge!$D$21:$D$80))</f>
        <v>0.5714285714285714</v>
      </c>
      <c r="L8" s="100"/>
    </row>
    <row r="9" spans="1:12" ht="13.5" customHeight="1" x14ac:dyDescent="0.25">
      <c r="A9" s="15"/>
      <c r="C9" s="86" t="s">
        <v>118</v>
      </c>
      <c r="D9" s="86"/>
      <c r="E9" s="86" t="s">
        <v>19</v>
      </c>
      <c r="F9" s="86"/>
      <c r="G9" s="86" t="s">
        <v>119</v>
      </c>
      <c r="H9" s="86"/>
      <c r="I9" s="86" t="s">
        <v>23</v>
      </c>
      <c r="J9" s="86"/>
      <c r="K9" s="86" t="s">
        <v>120</v>
      </c>
      <c r="L9" s="86"/>
    </row>
    <row r="10" spans="1:12" ht="13.5" customHeight="1" x14ac:dyDescent="0.25">
      <c r="A10" s="15"/>
      <c r="C10" s="87" t="s">
        <v>121</v>
      </c>
      <c r="D10" s="87"/>
      <c r="E10" s="87" t="s">
        <v>122</v>
      </c>
      <c r="F10" s="87"/>
      <c r="G10" s="87" t="s">
        <v>123</v>
      </c>
      <c r="H10" s="87"/>
      <c r="I10" s="87" t="s">
        <v>124</v>
      </c>
      <c r="J10" s="87"/>
      <c r="K10" s="87" t="s">
        <v>125</v>
      </c>
      <c r="L10" s="87"/>
    </row>
    <row r="11" spans="1:12" x14ac:dyDescent="0.25">
      <c r="A11" s="15"/>
    </row>
    <row r="12" spans="1:12" ht="21" customHeight="1" x14ac:dyDescent="0.25">
      <c r="A12" s="15"/>
      <c r="B12" s="19" t="s">
        <v>15</v>
      </c>
      <c r="C12" s="11" t="s">
        <v>126</v>
      </c>
      <c r="D12" s="11"/>
      <c r="E12" s="5" t="s">
        <v>127</v>
      </c>
      <c r="F12" s="5"/>
      <c r="G12" s="5"/>
      <c r="H12" s="5"/>
      <c r="I12" s="5"/>
      <c r="J12" s="5"/>
      <c r="K12" s="5"/>
      <c r="L12" s="5"/>
    </row>
    <row r="13" spans="1:12" ht="25.5" customHeight="1" x14ac:dyDescent="0.25">
      <c r="A13" s="15"/>
      <c r="C13" s="58" t="s">
        <v>128</v>
      </c>
      <c r="D13" s="59" t="s">
        <v>129</v>
      </c>
      <c r="E13" s="58" t="s">
        <v>130</v>
      </c>
      <c r="F13" s="59" t="s">
        <v>52</v>
      </c>
      <c r="G13" s="58" t="s">
        <v>131</v>
      </c>
      <c r="H13" s="59" t="s">
        <v>132</v>
      </c>
      <c r="I13" s="58" t="s">
        <v>133</v>
      </c>
      <c r="J13" s="59" t="s">
        <v>134</v>
      </c>
      <c r="K13" s="101" t="s">
        <v>135</v>
      </c>
      <c r="L13" s="101"/>
    </row>
    <row r="14" spans="1:12" ht="15.75" customHeight="1" x14ac:dyDescent="0.25">
      <c r="A14" s="15"/>
      <c r="C14" s="60" t="str">
        <f>Stammdaten!$C$65</f>
        <v>Einlassmusik</v>
      </c>
      <c r="D14" s="31">
        <f>COUNTIF(Musikfolge!$C$21:$C$80,$C14)</f>
        <v>1</v>
      </c>
      <c r="E14" s="61">
        <f>SUMIF(Musikfolge!$C$21:$C$80,$C14,Musikfolge!$N$21:$N$80)</f>
        <v>1.5046296296296301E-3</v>
      </c>
      <c r="F14" s="34">
        <f t="shared" ref="F14:F19" si="0">IF($E$20=0,"",$E14/$E$20)</f>
        <v>1.9117647058823531E-2</v>
      </c>
      <c r="G14" s="33">
        <f t="shared" ref="G14:G19" si="1">IF($D14=0,"",$E14/$D14)</f>
        <v>1.5046296296296301E-3</v>
      </c>
      <c r="H14" s="61">
        <f>Stammdaten!$D$65</f>
        <v>2.0833333333333298E-3</v>
      </c>
      <c r="I14" s="62">
        <f t="shared" ref="I14:I19" si="2">IF($H14=0,"",($E14-$H14)*1440)</f>
        <v>-0.83333333333332771</v>
      </c>
      <c r="J14" s="31">
        <f>SUMPRODUCT((Musikfolge!$C$21:$C$80=$C14)*(Musikfolge!$Q$21:$Q$80&lt;&gt;"")*(Musikfolge!$Q$21:$Q$80&lt;&gt;"OK"))</f>
        <v>0</v>
      </c>
      <c r="K14" s="102" t="str">
        <f t="shared" ref="K14:K19" si="3">IF($D14=0,"Block nicht belegt",IF($J14&gt;0,"Hinweise offen",IF($H14=0,"Kein Sollwert hinterlegt",IF(ABS($I14)&gt;Toleranz_Block,"Zeitplan prüfen","Im Plan"))))</f>
        <v>Im Plan</v>
      </c>
      <c r="L14" s="102"/>
    </row>
    <row r="15" spans="1:12" ht="15.75" customHeight="1" x14ac:dyDescent="0.25">
      <c r="A15" s="15"/>
      <c r="C15" s="63" t="str">
        <f>Stammdaten!$C$66</f>
        <v>Set 1</v>
      </c>
      <c r="D15" s="43">
        <f>COUNTIF(Musikfolge!$C$21:$C$80,$C15)</f>
        <v>8</v>
      </c>
      <c r="E15" s="64">
        <f>SUMIF(Musikfolge!$C$21:$C$80,$C15,Musikfolge!$N$21:$N$80)</f>
        <v>2.2743055555555568E-2</v>
      </c>
      <c r="F15" s="46">
        <f t="shared" si="0"/>
        <v>0.2889705882352942</v>
      </c>
      <c r="G15" s="45">
        <f t="shared" si="1"/>
        <v>2.8428819444444461E-3</v>
      </c>
      <c r="H15" s="64">
        <f>Stammdaten!$D$66</f>
        <v>2.29166666666667E-2</v>
      </c>
      <c r="I15" s="65">
        <f t="shared" si="2"/>
        <v>-0.25000000000002909</v>
      </c>
      <c r="J15" s="43">
        <f>SUMPRODUCT((Musikfolge!$C$21:$C$80=$C15)*(Musikfolge!$Q$21:$Q$80&lt;&gt;"")*(Musikfolge!$Q$21:$Q$80&lt;&gt;"OK"))</f>
        <v>0</v>
      </c>
      <c r="K15" s="103" t="str">
        <f t="shared" si="3"/>
        <v>Im Plan</v>
      </c>
      <c r="L15" s="103"/>
    </row>
    <row r="16" spans="1:12" ht="15.75" customHeight="1" x14ac:dyDescent="0.25">
      <c r="A16" s="15"/>
      <c r="C16" s="60" t="str">
        <f>Stammdaten!$C$67</f>
        <v>Pausenmusik</v>
      </c>
      <c r="D16" s="31">
        <f>COUNTIF(Musikfolge!$C$21:$C$80,$C16)</f>
        <v>1</v>
      </c>
      <c r="E16" s="61">
        <f>SUMIF(Musikfolge!$C$21:$C$80,$C16,Musikfolge!$N$21:$N$80)</f>
        <v>1.85185185185185E-3</v>
      </c>
      <c r="F16" s="34">
        <f t="shared" si="0"/>
        <v>2.3529411764705854E-2</v>
      </c>
      <c r="G16" s="33">
        <f t="shared" si="1"/>
        <v>1.85185185185185E-3</v>
      </c>
      <c r="H16" s="61">
        <f>Stammdaten!$D$67</f>
        <v>2.0833333333333298E-3</v>
      </c>
      <c r="I16" s="62">
        <f t="shared" si="2"/>
        <v>-0.33333333333333098</v>
      </c>
      <c r="J16" s="31">
        <f>SUMPRODUCT((Musikfolge!$C$21:$C$80=$C16)*(Musikfolge!$Q$21:$Q$80&lt;&gt;"")*(Musikfolge!$Q$21:$Q$80&lt;&gt;"OK"))</f>
        <v>1</v>
      </c>
      <c r="K16" s="102" t="str">
        <f t="shared" si="3"/>
        <v>Hinweise offen</v>
      </c>
      <c r="L16" s="102"/>
    </row>
    <row r="17" spans="1:12" ht="15.75" customHeight="1" x14ac:dyDescent="0.25">
      <c r="A17" s="15"/>
      <c r="C17" s="63" t="str">
        <f>Stammdaten!$C$68</f>
        <v>Set 2</v>
      </c>
      <c r="D17" s="43">
        <f>COUNTIF(Musikfolge!$C$21:$C$80,$C17)</f>
        <v>8</v>
      </c>
      <c r="E17" s="64">
        <f>SUMIF(Musikfolge!$C$21:$C$80,$C17,Musikfolge!$N$21:$N$80)</f>
        <v>2.6851851851851849E-2</v>
      </c>
      <c r="F17" s="46">
        <f t="shared" si="0"/>
        <v>0.34117647058823519</v>
      </c>
      <c r="G17" s="45">
        <f t="shared" si="1"/>
        <v>3.3564814814814811E-3</v>
      </c>
      <c r="H17" s="64">
        <f>Stammdaten!$D$68</f>
        <v>2.6388888888888899E-2</v>
      </c>
      <c r="I17" s="65">
        <f t="shared" si="2"/>
        <v>0.66666666666664764</v>
      </c>
      <c r="J17" s="43">
        <f>SUMPRODUCT((Musikfolge!$C$21:$C$80=$C17)*(Musikfolge!$Q$21:$Q$80&lt;&gt;"")*(Musikfolge!$Q$21:$Q$80&lt;&gt;"OK"))</f>
        <v>1</v>
      </c>
      <c r="K17" s="103" t="str">
        <f t="shared" si="3"/>
        <v>Hinweise offen</v>
      </c>
      <c r="L17" s="103"/>
    </row>
    <row r="18" spans="1:12" ht="15.75" customHeight="1" x14ac:dyDescent="0.25">
      <c r="A18" s="15"/>
      <c r="C18" s="60" t="str">
        <f>Stammdaten!$C$69</f>
        <v>Set 3</v>
      </c>
      <c r="D18" s="31">
        <f>COUNTIF(Musikfolge!$C$21:$C$80,$C18)</f>
        <v>8</v>
      </c>
      <c r="E18" s="61">
        <f>SUMIF(Musikfolge!$C$21:$C$80,$C18,Musikfolge!$N$21:$N$80)</f>
        <v>2.0312500000000011E-2</v>
      </c>
      <c r="F18" s="34">
        <f t="shared" si="0"/>
        <v>0.25808823529411773</v>
      </c>
      <c r="G18" s="33">
        <f t="shared" si="1"/>
        <v>2.5390625000000014E-3</v>
      </c>
      <c r="H18" s="61">
        <f>Stammdaten!$D$69</f>
        <v>2.0833333333333301E-2</v>
      </c>
      <c r="I18" s="62">
        <f t="shared" si="2"/>
        <v>-0.74999999999993738</v>
      </c>
      <c r="J18" s="31">
        <f>SUMPRODUCT((Musikfolge!$C$21:$C$80=$C18)*(Musikfolge!$Q$21:$Q$80&lt;&gt;"")*(Musikfolge!$Q$21:$Q$80&lt;&gt;"OK"))</f>
        <v>3</v>
      </c>
      <c r="K18" s="102" t="str">
        <f t="shared" si="3"/>
        <v>Hinweise offen</v>
      </c>
      <c r="L18" s="102"/>
    </row>
    <row r="19" spans="1:12" ht="15.75" customHeight="1" x14ac:dyDescent="0.25">
      <c r="A19" s="15"/>
      <c r="C19" s="63" t="str">
        <f>Stammdaten!$C$70</f>
        <v>Zugabe</v>
      </c>
      <c r="D19" s="43">
        <f>COUNTIF(Musikfolge!$C$21:$C$80,$C19)</f>
        <v>2</v>
      </c>
      <c r="E19" s="64">
        <f>SUMIF(Musikfolge!$C$21:$C$80,$C19,Musikfolge!$N$21:$N$80)</f>
        <v>5.4398148148148201E-3</v>
      </c>
      <c r="F19" s="46">
        <f t="shared" si="0"/>
        <v>6.9117647058823575E-2</v>
      </c>
      <c r="G19" s="45">
        <f t="shared" si="1"/>
        <v>2.71990740740741E-3</v>
      </c>
      <c r="H19" s="64">
        <f>Stammdaten!$D$70</f>
        <v>5.5555555555555601E-3</v>
      </c>
      <c r="I19" s="65">
        <f t="shared" si="2"/>
        <v>-0.16666666666666566</v>
      </c>
      <c r="J19" s="43">
        <f>SUMPRODUCT((Musikfolge!$C$21:$C$80=$C19)*(Musikfolge!$Q$21:$Q$80&lt;&gt;"")*(Musikfolge!$Q$21:$Q$80&lt;&gt;"OK"))</f>
        <v>1</v>
      </c>
      <c r="K19" s="103" t="str">
        <f t="shared" si="3"/>
        <v>Hinweise offen</v>
      </c>
      <c r="L19" s="103"/>
    </row>
    <row r="20" spans="1:12" ht="19.5" customHeight="1" x14ac:dyDescent="0.25">
      <c r="A20" s="15"/>
      <c r="C20" s="49" t="s">
        <v>136</v>
      </c>
      <c r="D20" s="66">
        <f>SUM($D$14:$D$19)</f>
        <v>28</v>
      </c>
      <c r="E20" s="67">
        <f>SUM($E$14:$E$19)</f>
        <v>7.870370370370372E-2</v>
      </c>
      <c r="F20" s="68">
        <f>SUM($F$14:$F$19)</f>
        <v>1</v>
      </c>
      <c r="G20" s="66"/>
      <c r="H20" s="67">
        <f>SUM($H$14:$H$19)</f>
        <v>7.9861111111111119E-2</v>
      </c>
      <c r="I20" s="69">
        <f>IF($H$20=0,"",($E$20-$H$20)*1440)</f>
        <v>-1.6666666666666541</v>
      </c>
      <c r="J20" s="66">
        <f>SUM($J$14:$J$19)</f>
        <v>6</v>
      </c>
      <c r="K20" s="104" t="str">
        <f>IF($D$20=0,"Keine Werke erfasst","Gesamtabweichung zur Programmplanung")</f>
        <v>Gesamtabweichung zur Programmplanung</v>
      </c>
      <c r="L20" s="104"/>
    </row>
    <row r="21" spans="1:12" x14ac:dyDescent="0.25">
      <c r="A21" s="15"/>
    </row>
    <row r="22" spans="1:12" ht="21" customHeight="1" x14ac:dyDescent="0.25">
      <c r="A22" s="15"/>
      <c r="B22" s="19" t="s">
        <v>30</v>
      </c>
      <c r="C22" s="11" t="s">
        <v>137</v>
      </c>
      <c r="D22" s="11"/>
      <c r="E22" s="5" t="s">
        <v>138</v>
      </c>
      <c r="F22" s="5"/>
      <c r="G22" s="5"/>
      <c r="H22" s="5"/>
      <c r="I22" s="5"/>
      <c r="J22" s="5"/>
      <c r="K22" s="5"/>
      <c r="L22" s="5"/>
    </row>
    <row r="23" spans="1:12" ht="25.5" customHeight="1" x14ac:dyDescent="0.25">
      <c r="A23" s="15"/>
      <c r="C23" s="58" t="s">
        <v>47</v>
      </c>
      <c r="D23" s="59" t="s">
        <v>129</v>
      </c>
      <c r="E23" s="58" t="s">
        <v>139</v>
      </c>
      <c r="F23" s="59" t="s">
        <v>52</v>
      </c>
      <c r="G23" s="101" t="s">
        <v>140</v>
      </c>
      <c r="H23" s="101"/>
      <c r="I23" s="101"/>
      <c r="J23" s="101"/>
      <c r="K23" s="101"/>
      <c r="L23" s="101"/>
    </row>
    <row r="24" spans="1:12" ht="15.75" customHeight="1" x14ac:dyDescent="0.25">
      <c r="A24" s="15"/>
      <c r="C24" s="60" t="str">
        <f>Stammdaten!$C$74</f>
        <v>GEMA-pflichtig</v>
      </c>
      <c r="D24" s="31">
        <f>COUNTIF(Musikfolge!$J$21:$J$80,$C24)</f>
        <v>17</v>
      </c>
      <c r="E24" s="61">
        <f>SUMIF(Musikfolge!$J$21:$J$80,$C24,Musikfolge!$N$21:$N$80)</f>
        <v>4.9189814814814825E-2</v>
      </c>
      <c r="F24" s="34">
        <f>IF(SUM(Musikfolge!$N$21:$N$80)=0,"",$E24/SUM(Musikfolge!$N$21:$N$80))</f>
        <v>0.62499999999999989</v>
      </c>
      <c r="G24" s="105" t="s">
        <v>141</v>
      </c>
      <c r="H24" s="105"/>
      <c r="I24" s="105"/>
      <c r="J24" s="105"/>
      <c r="K24" s="105"/>
      <c r="L24" s="105"/>
    </row>
    <row r="25" spans="1:12" ht="15.75" customHeight="1" x14ac:dyDescent="0.25">
      <c r="A25" s="15"/>
      <c r="C25" s="63" t="str">
        <f>Stammdaten!$C$75</f>
        <v>GEMA-frei</v>
      </c>
      <c r="D25" s="43">
        <f>COUNTIF(Musikfolge!$J$21:$J$80,$C25)</f>
        <v>2</v>
      </c>
      <c r="E25" s="64">
        <f>SUMIF(Musikfolge!$J$21:$J$80,$C25,Musikfolge!$N$21:$N$80)</f>
        <v>4.2245370370370301E-3</v>
      </c>
      <c r="F25" s="46">
        <f>IF(SUM(Musikfolge!$N$21:$N$80)=0,"",$E25/SUM(Musikfolge!$N$21:$N$80))</f>
        <v>5.3676470588235187E-2</v>
      </c>
      <c r="G25" s="106" t="s">
        <v>142</v>
      </c>
      <c r="H25" s="106"/>
      <c r="I25" s="106"/>
      <c r="J25" s="106"/>
      <c r="K25" s="106"/>
      <c r="L25" s="106"/>
    </row>
    <row r="26" spans="1:12" ht="15.75" customHeight="1" x14ac:dyDescent="0.25">
      <c r="A26" s="15"/>
      <c r="C26" s="60" t="str">
        <f>Stammdaten!$C$76</f>
        <v>Eigenwerk</v>
      </c>
      <c r="D26" s="31">
        <f>COUNTIF(Musikfolge!$J$21:$J$80,$C26)</f>
        <v>7</v>
      </c>
      <c r="E26" s="61">
        <f>SUMIF(Musikfolge!$J$21:$J$80,$C26,Musikfolge!$N$21:$N$80)</f>
        <v>2.0081018518518529E-2</v>
      </c>
      <c r="F26" s="34">
        <f>IF(SUM(Musikfolge!$N$21:$N$80)=0,"",$E26/SUM(Musikfolge!$N$21:$N$80))</f>
        <v>0.25514705882352945</v>
      </c>
      <c r="G26" s="105" t="s">
        <v>143</v>
      </c>
      <c r="H26" s="105"/>
      <c r="I26" s="105"/>
      <c r="J26" s="105"/>
      <c r="K26" s="105"/>
      <c r="L26" s="105"/>
    </row>
    <row r="27" spans="1:12" x14ac:dyDescent="0.25">
      <c r="A27" s="15"/>
    </row>
    <row r="28" spans="1:12" ht="25.5" customHeight="1" x14ac:dyDescent="0.25">
      <c r="A28" s="15"/>
      <c r="C28" s="58" t="s">
        <v>144</v>
      </c>
      <c r="D28" s="59" t="s">
        <v>129</v>
      </c>
      <c r="E28" s="58" t="s">
        <v>139</v>
      </c>
      <c r="F28" s="59" t="s">
        <v>52</v>
      </c>
      <c r="G28" s="101" t="s">
        <v>145</v>
      </c>
      <c r="H28" s="101"/>
      <c r="I28" s="101"/>
      <c r="J28" s="101"/>
      <c r="K28" s="101"/>
      <c r="L28" s="101"/>
    </row>
    <row r="29" spans="1:12" ht="15.75" customHeight="1" x14ac:dyDescent="0.25">
      <c r="A29" s="15"/>
      <c r="C29" s="60" t="str">
        <f>Stammdaten!$E$74</f>
        <v>Live</v>
      </c>
      <c r="D29" s="31">
        <f>COUNTIF(Musikfolge!$K$21:$K$80,$C29)</f>
        <v>26</v>
      </c>
      <c r="E29" s="61">
        <f>SUMIF(Musikfolge!$K$21:$K$80,$C29,Musikfolge!$N$21:$N$80)</f>
        <v>7.5347222222222246E-2</v>
      </c>
      <c r="F29" s="34">
        <f>IF(SUM(Musikfolge!$N$21:$N$80)=0,"",$E29/SUM(Musikfolge!$N$21:$N$80))</f>
        <v>0.95735294117647052</v>
      </c>
      <c r="G29" s="105" t="s">
        <v>146</v>
      </c>
      <c r="H29" s="105"/>
      <c r="I29" s="105"/>
      <c r="J29" s="105"/>
      <c r="K29" s="105"/>
      <c r="L29" s="105"/>
    </row>
    <row r="30" spans="1:12" ht="15.75" customHeight="1" x14ac:dyDescent="0.25">
      <c r="A30" s="15"/>
      <c r="C30" s="63" t="str">
        <f>Stammdaten!$E$75</f>
        <v>Tonträger</v>
      </c>
      <c r="D30" s="43">
        <f>COUNTIF(Musikfolge!$K$21:$K$80,$C30)</f>
        <v>2</v>
      </c>
      <c r="E30" s="64">
        <f>SUMIF(Musikfolge!$K$21:$K$80,$C30,Musikfolge!$N$21:$N$80)</f>
        <v>3.3564814814814803E-3</v>
      </c>
      <c r="F30" s="46">
        <f>IF(SUM(Musikfolge!$N$21:$N$80)=0,"",$E30/SUM(Musikfolge!$N$21:$N$80))</f>
        <v>4.2647058823529378E-2</v>
      </c>
      <c r="G30" s="106" t="s">
        <v>147</v>
      </c>
      <c r="H30" s="106"/>
      <c r="I30" s="106"/>
      <c r="J30" s="106"/>
      <c r="K30" s="106"/>
      <c r="L30" s="106"/>
    </row>
    <row r="31" spans="1:12" ht="15.75" customHeight="1" x14ac:dyDescent="0.25">
      <c r="A31" s="15"/>
      <c r="C31" s="60" t="str">
        <f>Stammdaten!$E$76</f>
        <v>Playback</v>
      </c>
      <c r="D31" s="31">
        <f>COUNTIF(Musikfolge!$K$21:$K$80,$C31)</f>
        <v>0</v>
      </c>
      <c r="E31" s="61">
        <f>SUMIF(Musikfolge!$K$21:$K$80,$C31,Musikfolge!$N$21:$N$80)</f>
        <v>0</v>
      </c>
      <c r="F31" s="34">
        <f>IF(SUM(Musikfolge!$N$21:$N$80)=0,"",$E31/SUM(Musikfolge!$N$21:$N$80))</f>
        <v>0</v>
      </c>
      <c r="G31" s="105" t="s">
        <v>148</v>
      </c>
      <c r="H31" s="105"/>
      <c r="I31" s="105"/>
      <c r="J31" s="105"/>
      <c r="K31" s="105"/>
      <c r="L31" s="105"/>
    </row>
    <row r="32" spans="1:12" x14ac:dyDescent="0.25">
      <c r="A32" s="15"/>
    </row>
    <row r="33" spans="1:12" ht="21" customHeight="1" x14ac:dyDescent="0.25">
      <c r="A33" s="15"/>
      <c r="B33" s="19" t="s">
        <v>149</v>
      </c>
      <c r="C33" s="11" t="s">
        <v>150</v>
      </c>
      <c r="D33" s="11"/>
      <c r="E33" s="11"/>
      <c r="F33" s="5" t="s">
        <v>151</v>
      </c>
      <c r="G33" s="5"/>
      <c r="H33" s="5"/>
      <c r="I33" s="5"/>
      <c r="J33" s="5"/>
      <c r="K33" s="5"/>
      <c r="L33" s="5"/>
    </row>
    <row r="34" spans="1:12" ht="25.5" customHeight="1" x14ac:dyDescent="0.25">
      <c r="A34" s="15"/>
      <c r="C34" s="58" t="s">
        <v>43</v>
      </c>
      <c r="D34" s="59" t="s">
        <v>129</v>
      </c>
      <c r="E34" s="58" t="s">
        <v>139</v>
      </c>
      <c r="F34" s="59" t="s">
        <v>152</v>
      </c>
      <c r="G34" s="101" t="s">
        <v>45</v>
      </c>
      <c r="H34" s="101"/>
      <c r="I34" s="107" t="s">
        <v>153</v>
      </c>
      <c r="J34" s="107"/>
      <c r="K34" s="107"/>
      <c r="L34" s="107"/>
    </row>
    <row r="35" spans="1:12" ht="15.75" customHeight="1" x14ac:dyDescent="0.25">
      <c r="A35" s="15"/>
      <c r="C35" s="60" t="s">
        <v>154</v>
      </c>
      <c r="D35" s="31">
        <f>COUNTIF(Musikfolge!$F$21:$F$80,$C35)</f>
        <v>4</v>
      </c>
      <c r="E35" s="61">
        <f>SUMIF(Musikfolge!$F$21:$F$80,$C35,Musikfolge!$N$21:$N$80)</f>
        <v>1.2037037037037041E-2</v>
      </c>
      <c r="F35" s="34">
        <f>IF(SUM(Musikfolge!$N$21:$N$80)=0,"",$E35/SUM(Musikfolge!$N$21:$N$80))</f>
        <v>0.15294117647058822</v>
      </c>
      <c r="G35" s="108" t="str">
        <f t="shared" ref="G35:G44" si="4">IFERROR(INDEX(Kat_Verleger,MATCH($C35,Kat_Komponist,0)),"—")</f>
        <v>Muster Musikverlag GmbH</v>
      </c>
      <c r="H35" s="108"/>
      <c r="I35" s="109" t="str">
        <f t="shared" ref="I35:I44" si="5">IF($D35=0,"Im Programm nicht enthalten","")</f>
        <v/>
      </c>
      <c r="J35" s="109"/>
      <c r="K35" s="109"/>
      <c r="L35" s="109"/>
    </row>
    <row r="36" spans="1:12" ht="15.75" customHeight="1" x14ac:dyDescent="0.25">
      <c r="A36" s="15"/>
      <c r="C36" s="63" t="s">
        <v>155</v>
      </c>
      <c r="D36" s="43">
        <f>COUNTIF(Musikfolge!$F$21:$F$80,$C36)</f>
        <v>3</v>
      </c>
      <c r="E36" s="64">
        <f>SUMIF(Musikfolge!$F$21:$F$80,$C36,Musikfolge!$N$21:$N$80)</f>
        <v>7.1180555555555606E-3</v>
      </c>
      <c r="F36" s="46">
        <f>IF(SUM(Musikfolge!$N$21:$N$80)=0,"",$E36/SUM(Musikfolge!$N$21:$N$80))</f>
        <v>9.0441176470588261E-2</v>
      </c>
      <c r="G36" s="110" t="str">
        <f t="shared" si="4"/>
        <v>Nordton Edition</v>
      </c>
      <c r="H36" s="110"/>
      <c r="I36" s="111" t="str">
        <f t="shared" si="5"/>
        <v/>
      </c>
      <c r="J36" s="111"/>
      <c r="K36" s="111"/>
      <c r="L36" s="111"/>
    </row>
    <row r="37" spans="1:12" ht="15.75" customHeight="1" x14ac:dyDescent="0.25">
      <c r="A37" s="15"/>
      <c r="C37" s="60" t="s">
        <v>156</v>
      </c>
      <c r="D37" s="31">
        <f>COUNTIF(Musikfolge!$F$21:$F$80,$C37)</f>
        <v>3</v>
      </c>
      <c r="E37" s="61">
        <f>SUMIF(Musikfolge!$F$21:$F$80,$C37,Musikfolge!$N$21:$N$80)</f>
        <v>9.1435185185185196E-3</v>
      </c>
      <c r="F37" s="34">
        <f>IF(SUM(Musikfolge!$N$21:$N$80)=0,"",$E37/SUM(Musikfolge!$N$21:$N$80))</f>
        <v>0.11617647058823526</v>
      </c>
      <c r="G37" s="108" t="str">
        <f t="shared" si="4"/>
        <v>Muster Musikverlag GmbH</v>
      </c>
      <c r="H37" s="108"/>
      <c r="I37" s="109" t="str">
        <f t="shared" si="5"/>
        <v/>
      </c>
      <c r="J37" s="109"/>
      <c r="K37" s="109"/>
      <c r="L37" s="109"/>
    </row>
    <row r="38" spans="1:12" ht="15.75" customHeight="1" x14ac:dyDescent="0.25">
      <c r="A38" s="15"/>
      <c r="C38" s="63" t="s">
        <v>157</v>
      </c>
      <c r="D38" s="43">
        <f>COUNTIF(Musikfolge!$F$21:$F$80,$C38)</f>
        <v>3</v>
      </c>
      <c r="E38" s="64">
        <f>SUMIF(Musikfolge!$F$21:$F$80,$C38,Musikfolge!$N$21:$N$80)</f>
        <v>9.8379629629629598E-3</v>
      </c>
      <c r="F38" s="46">
        <f>IF(SUM(Musikfolge!$N$21:$N$80)=0,"",$E38/SUM(Musikfolge!$N$21:$N$80))</f>
        <v>0.12499999999999992</v>
      </c>
      <c r="G38" s="110" t="str">
        <f t="shared" si="4"/>
        <v>Nordton Edition</v>
      </c>
      <c r="H38" s="110"/>
      <c r="I38" s="111" t="str">
        <f t="shared" si="5"/>
        <v/>
      </c>
      <c r="J38" s="111"/>
      <c r="K38" s="111"/>
      <c r="L38" s="111"/>
    </row>
    <row r="39" spans="1:12" ht="15.75" customHeight="1" x14ac:dyDescent="0.25">
      <c r="A39" s="15"/>
      <c r="C39" s="60" t="s">
        <v>158</v>
      </c>
      <c r="D39" s="31">
        <f>COUNTIF(Musikfolge!$F$21:$F$80,$C39)</f>
        <v>3</v>
      </c>
      <c r="E39" s="61">
        <f>SUMIF(Musikfolge!$F$21:$F$80,$C39,Musikfolge!$N$21:$N$80)</f>
        <v>5.1504629629629695E-3</v>
      </c>
      <c r="F39" s="34">
        <f>IF(SUM(Musikfolge!$N$21:$N$80)=0,"",$E39/SUM(Musikfolge!$N$21:$N$80))</f>
        <v>6.5441176470588294E-2</v>
      </c>
      <c r="G39" s="108" t="str">
        <f t="shared" si="4"/>
        <v>Klangwerk Verlag</v>
      </c>
      <c r="H39" s="108"/>
      <c r="I39" s="109" t="str">
        <f t="shared" si="5"/>
        <v/>
      </c>
      <c r="J39" s="109"/>
      <c r="K39" s="109"/>
      <c r="L39" s="109"/>
    </row>
    <row r="40" spans="1:12" ht="15.75" customHeight="1" x14ac:dyDescent="0.25">
      <c r="A40" s="15"/>
      <c r="C40" s="63" t="s">
        <v>159</v>
      </c>
      <c r="D40" s="43">
        <f>COUNTIF(Musikfolge!$F$21:$F$80,$C40)</f>
        <v>4</v>
      </c>
      <c r="E40" s="64">
        <f>SUMIF(Musikfolge!$F$21:$F$80,$C40,Musikfolge!$N$21:$N$80)</f>
        <v>1.1053240740740749E-2</v>
      </c>
      <c r="F40" s="46">
        <f>IF(SUM(Musikfolge!$N$21:$N$80)=0,"",$E40/SUM(Musikfolge!$N$21:$N$80))</f>
        <v>0.14044117647058829</v>
      </c>
      <c r="G40" s="110" t="str">
        <f t="shared" si="4"/>
        <v>Eigenverlag</v>
      </c>
      <c r="H40" s="110"/>
      <c r="I40" s="111" t="str">
        <f t="shared" si="5"/>
        <v/>
      </c>
      <c r="J40" s="111"/>
      <c r="K40" s="111"/>
      <c r="L40" s="111"/>
    </row>
    <row r="41" spans="1:12" ht="15.75" customHeight="1" x14ac:dyDescent="0.25">
      <c r="A41" s="15"/>
      <c r="C41" s="60" t="s">
        <v>160</v>
      </c>
      <c r="D41" s="31">
        <f>COUNTIF(Musikfolge!$F$21:$F$80,$C41)</f>
        <v>2</v>
      </c>
      <c r="E41" s="61">
        <f>SUMIF(Musikfolge!$F$21:$F$80,$C41,Musikfolge!$N$21:$N$80)</f>
        <v>5.4976851851851905E-3</v>
      </c>
      <c r="F41" s="34">
        <f>IF(SUM(Musikfolge!$N$21:$N$80)=0,"",$E41/SUM(Musikfolge!$N$21:$N$80))</f>
        <v>6.9852941176470632E-2</v>
      </c>
      <c r="G41" s="108" t="str">
        <f t="shared" si="4"/>
        <v>Eigenverlag</v>
      </c>
      <c r="H41" s="108"/>
      <c r="I41" s="109" t="str">
        <f t="shared" si="5"/>
        <v/>
      </c>
      <c r="J41" s="109"/>
      <c r="K41" s="109"/>
      <c r="L41" s="109"/>
    </row>
    <row r="42" spans="1:12" ht="15.75" customHeight="1" x14ac:dyDescent="0.25">
      <c r="A42" s="15"/>
      <c r="C42" s="63" t="s">
        <v>161</v>
      </c>
      <c r="D42" s="43">
        <f>COUNTIF(Musikfolge!$F$21:$F$80,$C42)</f>
        <v>1</v>
      </c>
      <c r="E42" s="64">
        <f>SUMIF(Musikfolge!$F$21:$F$80,$C42,Musikfolge!$N$21:$N$80)</f>
        <v>3.5300925925925899E-3</v>
      </c>
      <c r="F42" s="46">
        <f>IF(SUM(Musikfolge!$N$21:$N$80)=0,"",$E42/SUM(Musikfolge!$N$21:$N$80))</f>
        <v>4.485294117647054E-2</v>
      </c>
      <c r="G42" s="110" t="str">
        <f t="shared" si="4"/>
        <v>Eigenverlag</v>
      </c>
      <c r="H42" s="110"/>
      <c r="I42" s="111" t="str">
        <f t="shared" si="5"/>
        <v/>
      </c>
      <c r="J42" s="111"/>
      <c r="K42" s="111"/>
      <c r="L42" s="111"/>
    </row>
    <row r="43" spans="1:12" ht="15.75" customHeight="1" x14ac:dyDescent="0.25">
      <c r="A43" s="15"/>
      <c r="C43" s="60" t="s">
        <v>162</v>
      </c>
      <c r="D43" s="31">
        <f>COUNTIF(Musikfolge!$F$21:$F$80,$C43)</f>
        <v>2</v>
      </c>
      <c r="E43" s="61">
        <f>SUMIF(Musikfolge!$F$21:$F$80,$C43,Musikfolge!$N$21:$N$80)</f>
        <v>4.2245370370370301E-3</v>
      </c>
      <c r="F43" s="34">
        <f>IF(SUM(Musikfolge!$N$21:$N$80)=0,"",$E43/SUM(Musikfolge!$N$21:$N$80))</f>
        <v>5.3676470588235187E-2</v>
      </c>
      <c r="G43" s="108" t="str">
        <f t="shared" si="4"/>
        <v>Muster Musikverlag GmbH</v>
      </c>
      <c r="H43" s="108"/>
      <c r="I43" s="109" t="str">
        <f t="shared" si="5"/>
        <v/>
      </c>
      <c r="J43" s="109"/>
      <c r="K43" s="109"/>
      <c r="L43" s="109"/>
    </row>
    <row r="44" spans="1:12" ht="15.75" customHeight="1" x14ac:dyDescent="0.25">
      <c r="A44" s="15"/>
      <c r="C44" s="63" t="s">
        <v>163</v>
      </c>
      <c r="D44" s="43">
        <f>COUNTIF(Musikfolge!$F$21:$F$80,$C44)</f>
        <v>1</v>
      </c>
      <c r="E44" s="64">
        <f>SUMIF(Musikfolge!$F$21:$F$80,$C44,Musikfolge!$N$21:$N$80)</f>
        <v>5.9027777777777802E-3</v>
      </c>
      <c r="F44" s="46">
        <f>IF(SUM(Musikfolge!$N$21:$N$80)=0,"",$E44/SUM(Musikfolge!$N$21:$N$80))</f>
        <v>7.4999999999999997E-2</v>
      </c>
      <c r="G44" s="110" t="str">
        <f t="shared" si="4"/>
        <v>Muster Musikverlag GmbH</v>
      </c>
      <c r="H44" s="110"/>
      <c r="I44" s="111" t="str">
        <f t="shared" si="5"/>
        <v/>
      </c>
      <c r="J44" s="111"/>
      <c r="K44" s="111"/>
      <c r="L44" s="111"/>
    </row>
    <row r="45" spans="1:12" x14ac:dyDescent="0.25">
      <c r="A45" s="15"/>
    </row>
    <row r="46" spans="1:12" ht="21" customHeight="1" x14ac:dyDescent="0.25">
      <c r="A46" s="15"/>
      <c r="B46" s="19" t="s">
        <v>164</v>
      </c>
      <c r="C46" s="11" t="s">
        <v>165</v>
      </c>
      <c r="D46" s="11"/>
      <c r="E46" s="11"/>
      <c r="F46" s="5" t="s">
        <v>166</v>
      </c>
      <c r="G46" s="5"/>
      <c r="H46" s="5"/>
      <c r="I46" s="5"/>
      <c r="J46" s="5"/>
      <c r="K46" s="5"/>
      <c r="L46" s="5"/>
    </row>
    <row r="47" spans="1:12" ht="16.5" customHeight="1" x14ac:dyDescent="0.25">
      <c r="A47" s="15"/>
      <c r="C47" s="112" t="s">
        <v>167</v>
      </c>
      <c r="D47" s="112"/>
      <c r="E47" s="112"/>
      <c r="F47" s="113">
        <f>SUM(Musikfolge!$N$21:$N$80)</f>
        <v>7.8703703703703734E-2</v>
      </c>
      <c r="G47" s="113"/>
    </row>
    <row r="48" spans="1:12" ht="16.5" customHeight="1" x14ac:dyDescent="0.25">
      <c r="A48" s="15"/>
      <c r="C48" s="112" t="s">
        <v>168</v>
      </c>
      <c r="D48" s="112"/>
      <c r="E48" s="112"/>
      <c r="F48" s="113">
        <f>SUMIF(Musikfolge!$J$21:$J$80,"Eigenwerk",Musikfolge!$N$21:$N$80)</f>
        <v>2.0081018518518529E-2</v>
      </c>
      <c r="G48" s="113"/>
    </row>
    <row r="49" spans="1:12" ht="16.5" customHeight="1" x14ac:dyDescent="0.25">
      <c r="A49" s="15"/>
      <c r="C49" s="112" t="s">
        <v>169</v>
      </c>
      <c r="D49" s="112"/>
      <c r="E49" s="112"/>
      <c r="F49" s="114">
        <f>IF(SUM(Musikfolge!$N$21:$N$80)=0,"",SUMIF(Musikfolge!$J$21:$J$80,"Eigenwerk",Musikfolge!$N$21:$N$80)/SUM(Musikfolge!$N$21:$N$80))</f>
        <v>0.25514705882352945</v>
      </c>
      <c r="G49" s="114"/>
    </row>
    <row r="50" spans="1:12" ht="16.5" customHeight="1" x14ac:dyDescent="0.25">
      <c r="A50" s="15"/>
      <c r="C50" s="112" t="s">
        <v>170</v>
      </c>
      <c r="D50" s="112"/>
      <c r="E50" s="112"/>
      <c r="F50" s="114">
        <f>Schwelle_Direkt</f>
        <v>0.8</v>
      </c>
      <c r="G50" s="114"/>
    </row>
    <row r="51" spans="1:12" ht="30" customHeight="1" x14ac:dyDescent="0.25">
      <c r="A51" s="15"/>
      <c r="C51" s="115" t="s">
        <v>171</v>
      </c>
      <c r="D51" s="115"/>
      <c r="E51" s="115"/>
      <c r="F51" s="116" t="str">
        <f>IF(SUM(Musikfolge!$N$21:$N$80)=0,"Keine Spielzeit erfasst",IF(SUMIF(Musikfolge!$J$21:$J$80,"Eigenwerk",Musikfolge!$N$21:$N$80)/SUM(Musikfolge!$N$21:$N$80)&gt;=Schwelle_Direkt,"Schwelle erreicht – Netto-Einzelverrechnung (Direktverrechnung) kann beantragt werden.","Schwelle nicht erreicht – es gilt die reguläre Verteilung. Fehlender Anteil: "&amp;TEXT(Schwelle_Direkt-SUMIF(Musikfolge!$J$21:$J$80,"Eigenwerk",Musikfolge!$N$21:$N$80)/SUM(Musikfolge!$N$21:$N$80),"0.0%")))</f>
        <v>Schwelle nicht erreicht – es gilt die reguläre Verteilung. Fehlender Anteil: 54%</v>
      </c>
      <c r="G51" s="116"/>
      <c r="H51" s="116"/>
      <c r="I51" s="116"/>
      <c r="J51" s="116"/>
      <c r="K51" s="116"/>
      <c r="L51" s="116"/>
    </row>
    <row r="52" spans="1:12" x14ac:dyDescent="0.25">
      <c r="A52" s="15"/>
    </row>
    <row r="53" spans="1:12" x14ac:dyDescent="0.25">
      <c r="A53" s="15"/>
    </row>
    <row r="54" spans="1:12" ht="21" customHeight="1" x14ac:dyDescent="0.25">
      <c r="A54" s="15"/>
      <c r="B54" s="19" t="s">
        <v>172</v>
      </c>
      <c r="C54" s="11" t="s">
        <v>173</v>
      </c>
      <c r="D54" s="11"/>
      <c r="E54" s="11"/>
      <c r="F54" s="5" t="s">
        <v>174</v>
      </c>
      <c r="G54" s="5"/>
      <c r="H54" s="5"/>
      <c r="I54" s="5"/>
      <c r="J54" s="5"/>
      <c r="K54" s="5"/>
      <c r="L54" s="5"/>
    </row>
    <row r="55" spans="1:12" ht="25.5" customHeight="1" x14ac:dyDescent="0.25">
      <c r="A55" s="15"/>
      <c r="C55" s="58" t="s">
        <v>175</v>
      </c>
      <c r="D55" s="59" t="s">
        <v>176</v>
      </c>
      <c r="E55" s="58" t="s">
        <v>177</v>
      </c>
      <c r="F55" s="107" t="s">
        <v>53</v>
      </c>
      <c r="G55" s="107"/>
      <c r="H55" s="101" t="s">
        <v>153</v>
      </c>
      <c r="I55" s="101"/>
      <c r="J55" s="101"/>
      <c r="K55" s="101"/>
      <c r="L55" s="101"/>
    </row>
    <row r="56" spans="1:12" ht="16.5" customHeight="1" x14ac:dyDescent="0.25">
      <c r="A56" s="15"/>
      <c r="C56" s="60" t="s">
        <v>178</v>
      </c>
      <c r="D56" s="31">
        <f>COUNTA(Musikfolge!$D$21:$D$80)</f>
        <v>28</v>
      </c>
      <c r="E56" s="31">
        <f>1</f>
        <v>1</v>
      </c>
      <c r="F56" s="102" t="str">
        <f>IF($D56&gt;=$E56,"OK","PRÜFEN")</f>
        <v>OK</v>
      </c>
      <c r="G56" s="102"/>
      <c r="H56" s="105" t="s">
        <v>179</v>
      </c>
      <c r="I56" s="105"/>
      <c r="J56" s="105"/>
      <c r="K56" s="105"/>
      <c r="L56" s="105"/>
    </row>
    <row r="57" spans="1:12" ht="16.5" customHeight="1" x14ac:dyDescent="0.25">
      <c r="A57" s="15"/>
      <c r="C57" s="63" t="s">
        <v>180</v>
      </c>
      <c r="D57" s="43">
        <f>COUNTIF(Musikfolge!$Q$21:$Q$80,"OK")</f>
        <v>22</v>
      </c>
      <c r="E57" s="43">
        <f>COUNTA(Musikfolge!$D$21:$D$80)</f>
        <v>28</v>
      </c>
      <c r="F57" s="103" t="str">
        <f>IF($D57&gt;=$E57,"OK","PRÜFEN")</f>
        <v>PRÜFEN</v>
      </c>
      <c r="G57" s="103"/>
      <c r="H57" s="106" t="s">
        <v>181</v>
      </c>
      <c r="I57" s="106"/>
      <c r="J57" s="106"/>
      <c r="K57" s="106"/>
      <c r="L57" s="106"/>
    </row>
    <row r="58" spans="1:12" ht="16.5" customHeight="1" x14ac:dyDescent="0.25">
      <c r="A58" s="15"/>
      <c r="C58" s="60" t="s">
        <v>182</v>
      </c>
      <c r="D58" s="31">
        <f>COUNTIF(Musikfolge!$Q$21:$Q$80,"Werk nicht im Repertoire-Katalog")</f>
        <v>2</v>
      </c>
      <c r="E58" s="31">
        <f>0</f>
        <v>0</v>
      </c>
      <c r="F58" s="102" t="str">
        <f>IF($D58&lt;=$E58,"OK","PRÜFEN")</f>
        <v>PRÜFEN</v>
      </c>
      <c r="G58" s="102"/>
      <c r="H58" s="105" t="s">
        <v>183</v>
      </c>
      <c r="I58" s="105"/>
      <c r="J58" s="105"/>
      <c r="K58" s="105"/>
      <c r="L58" s="105"/>
    </row>
    <row r="59" spans="1:12" ht="16.5" customHeight="1" x14ac:dyDescent="0.25">
      <c r="A59" s="15"/>
      <c r="C59" s="63" t="s">
        <v>184</v>
      </c>
      <c r="D59" s="43">
        <f>COUNTIF(Musikfolge!$Q$21:$Q$80,"Spieldauer fehlt")</f>
        <v>1</v>
      </c>
      <c r="E59" s="43">
        <f>0</f>
        <v>0</v>
      </c>
      <c r="F59" s="103" t="str">
        <f>IF($D59&lt;=$E59,"OK","PRÜFEN")</f>
        <v>PRÜFEN</v>
      </c>
      <c r="G59" s="103"/>
      <c r="H59" s="106" t="s">
        <v>185</v>
      </c>
      <c r="I59" s="106"/>
      <c r="J59" s="106"/>
      <c r="K59" s="106"/>
      <c r="L59" s="106"/>
    </row>
    <row r="60" spans="1:12" ht="16.5" customHeight="1" x14ac:dyDescent="0.25">
      <c r="A60" s="15"/>
      <c r="C60" s="60" t="s">
        <v>186</v>
      </c>
      <c r="D60" s="31">
        <f>COUNTIF(Musikfolge!$Q$21:$Q$80,"P/F-Kennzeichnung fehlt")</f>
        <v>1</v>
      </c>
      <c r="E60" s="31">
        <f>0</f>
        <v>0</v>
      </c>
      <c r="F60" s="102" t="str">
        <f>IF($D60&lt;=$E60,"OK","PRÜFEN")</f>
        <v>PRÜFEN</v>
      </c>
      <c r="G60" s="102"/>
      <c r="H60" s="105" t="s">
        <v>187</v>
      </c>
      <c r="I60" s="105"/>
      <c r="J60" s="105"/>
      <c r="K60" s="105"/>
      <c r="L60" s="105"/>
    </row>
    <row r="61" spans="1:12" ht="16.5" customHeight="1" x14ac:dyDescent="0.25">
      <c r="A61" s="15"/>
      <c r="C61" s="63" t="s">
        <v>188</v>
      </c>
      <c r="D61" s="43">
        <f>COUNTIF(Musikfolge!$Q$21:$Q$80,"Spieldauer weicht von Richtdauer ab")</f>
        <v>1</v>
      </c>
      <c r="E61" s="43">
        <f>0</f>
        <v>0</v>
      </c>
      <c r="F61" s="103" t="str">
        <f>IF($D61&lt;=$E61,"OK","PRÜFEN")</f>
        <v>PRÜFEN</v>
      </c>
      <c r="G61" s="103"/>
      <c r="H61" s="106" t="s">
        <v>189</v>
      </c>
      <c r="I61" s="106"/>
      <c r="J61" s="106"/>
      <c r="K61" s="106"/>
      <c r="L61" s="106"/>
    </row>
    <row r="62" spans="1:12" ht="16.5" customHeight="1" x14ac:dyDescent="0.25">
      <c r="A62" s="15"/>
      <c r="C62" s="60" t="s">
        <v>190</v>
      </c>
      <c r="D62" s="34">
        <f>IF(COUNTA(Musikfolge!$D$21:$D$80)=0,0,(COUNTIF(Musikfolge!$P$21:$P$80,"Geprüft")+COUNTIF(Musikfolge!$P$21:$P$80,"Gemeldet"))/COUNTA(Musikfolge!$D$21:$D$80))</f>
        <v>0.5714285714285714</v>
      </c>
      <c r="E62" s="34">
        <f>Ziel_Pruefquote</f>
        <v>1</v>
      </c>
      <c r="F62" s="102" t="str">
        <f>IF($D62&gt;=$E62,"OK","PRÜFEN")</f>
        <v>PRÜFEN</v>
      </c>
      <c r="G62" s="102"/>
      <c r="H62" s="105" t="s">
        <v>191</v>
      </c>
      <c r="I62" s="105"/>
      <c r="J62" s="105"/>
      <c r="K62" s="105"/>
      <c r="L62" s="105"/>
    </row>
    <row r="63" spans="1:12" ht="16.5" customHeight="1" x14ac:dyDescent="0.25">
      <c r="A63" s="15"/>
      <c r="C63" s="63" t="s">
        <v>192</v>
      </c>
      <c r="D63" s="72">
        <f ca="1">Stammdaten!$D$32-TODAY()</f>
        <v>23</v>
      </c>
      <c r="E63" s="72">
        <f>Warnschwelle_Tage</f>
        <v>14</v>
      </c>
      <c r="F63" s="103" t="str">
        <f ca="1">IF($D63&gt;=$E63,"OK","PRÜFEN")</f>
        <v>OK</v>
      </c>
      <c r="G63" s="103"/>
      <c r="H63" s="106" t="s">
        <v>193</v>
      </c>
      <c r="I63" s="106"/>
      <c r="J63" s="106"/>
      <c r="K63" s="106"/>
      <c r="L63" s="106"/>
    </row>
    <row r="64" spans="1:12" ht="16.5" customHeight="1" x14ac:dyDescent="0.25">
      <c r="A64" s="15"/>
      <c r="C64" s="60" t="s">
        <v>194</v>
      </c>
      <c r="D64" s="31">
        <f>IF(Stammdaten!$D$12="",0,1)</f>
        <v>1</v>
      </c>
      <c r="E64" s="31">
        <f>1</f>
        <v>1</v>
      </c>
      <c r="F64" s="102" t="str">
        <f>IF($D64&gt;=$E64,"OK","PRÜFEN")</f>
        <v>OK</v>
      </c>
      <c r="G64" s="102"/>
      <c r="H64" s="105" t="s">
        <v>195</v>
      </c>
      <c r="I64" s="105"/>
      <c r="J64" s="105"/>
      <c r="K64" s="105"/>
      <c r="L64" s="105"/>
    </row>
    <row r="65" spans="1:12" x14ac:dyDescent="0.25">
      <c r="A65" s="15"/>
    </row>
    <row r="66" spans="1:12" x14ac:dyDescent="0.25">
      <c r="A66" s="15"/>
    </row>
    <row r="67" spans="1:12" ht="21" customHeight="1" x14ac:dyDescent="0.25">
      <c r="A67" s="15"/>
      <c r="B67" s="19" t="s">
        <v>196</v>
      </c>
      <c r="C67" s="11" t="s">
        <v>197</v>
      </c>
      <c r="D67" s="11"/>
      <c r="E67" s="5" t="s">
        <v>198</v>
      </c>
      <c r="F67" s="5"/>
      <c r="G67" s="5"/>
      <c r="H67" s="5"/>
      <c r="I67" s="5"/>
      <c r="J67" s="5"/>
      <c r="K67" s="5"/>
      <c r="L67" s="5"/>
    </row>
    <row r="68" spans="1:12" x14ac:dyDescent="0.25">
      <c r="A68" s="15"/>
    </row>
    <row r="69" spans="1:12" x14ac:dyDescent="0.25">
      <c r="A69" s="15"/>
    </row>
    <row r="70" spans="1:12" x14ac:dyDescent="0.25">
      <c r="A70" s="15"/>
    </row>
    <row r="71" spans="1:12" x14ac:dyDescent="0.25">
      <c r="A71" s="15"/>
    </row>
    <row r="72" spans="1:12" x14ac:dyDescent="0.25">
      <c r="A72" s="15"/>
    </row>
    <row r="73" spans="1:12" x14ac:dyDescent="0.25">
      <c r="A73" s="15"/>
    </row>
    <row r="74" spans="1:12" x14ac:dyDescent="0.25">
      <c r="A74" s="15"/>
    </row>
    <row r="75" spans="1:12" x14ac:dyDescent="0.25">
      <c r="A75" s="15"/>
    </row>
    <row r="76" spans="1:12" x14ac:dyDescent="0.25">
      <c r="A76" s="15"/>
    </row>
    <row r="77" spans="1:12" x14ac:dyDescent="0.25">
      <c r="A77" s="15"/>
    </row>
    <row r="78" spans="1:12" x14ac:dyDescent="0.25">
      <c r="A78" s="15"/>
    </row>
    <row r="79" spans="1:12" x14ac:dyDescent="0.25">
      <c r="A79" s="15"/>
    </row>
    <row r="80" spans="1:12" x14ac:dyDescent="0.25">
      <c r="A80" s="15"/>
    </row>
    <row r="81" spans="1:12" x14ac:dyDescent="0.25">
      <c r="A81" s="15"/>
    </row>
    <row r="82" spans="1:12" x14ac:dyDescent="0.25">
      <c r="A82" s="15"/>
    </row>
    <row r="83" spans="1:12" x14ac:dyDescent="0.25">
      <c r="A83" s="15"/>
    </row>
    <row r="84" spans="1:12" x14ac:dyDescent="0.25">
      <c r="A84" s="15"/>
    </row>
    <row r="85" spans="1:12" x14ac:dyDescent="0.25">
      <c r="A85" s="15"/>
    </row>
    <row r="86" spans="1:12" ht="25.5" customHeight="1" x14ac:dyDescent="0.25">
      <c r="A86" s="15"/>
      <c r="C86" s="98" t="s">
        <v>199</v>
      </c>
      <c r="D86" s="98"/>
      <c r="E86" s="98"/>
      <c r="F86" s="98"/>
      <c r="G86" s="98"/>
      <c r="H86" s="98"/>
      <c r="I86" s="98"/>
      <c r="J86" s="98"/>
      <c r="K86" s="98"/>
      <c r="L86" s="98"/>
    </row>
    <row r="87" spans="1:12" x14ac:dyDescent="0.25">
      <c r="A87" s="15"/>
    </row>
    <row r="88" spans="1:12" x14ac:dyDescent="0.25">
      <c r="A88" s="15"/>
    </row>
    <row r="89" spans="1:12" x14ac:dyDescent="0.25">
      <c r="A89" s="15"/>
    </row>
    <row r="90" spans="1:12" x14ac:dyDescent="0.25">
      <c r="A90" s="15"/>
    </row>
    <row r="91" spans="1:12" x14ac:dyDescent="0.25">
      <c r="A91" s="15"/>
    </row>
    <row r="92" spans="1:12" x14ac:dyDescent="0.25">
      <c r="A92" s="15"/>
    </row>
    <row r="93" spans="1:12" x14ac:dyDescent="0.25">
      <c r="A93" s="15"/>
    </row>
    <row r="94" spans="1:12" x14ac:dyDescent="0.25">
      <c r="A94" s="15"/>
    </row>
    <row r="95" spans="1:12" x14ac:dyDescent="0.25">
      <c r="A95" s="15"/>
    </row>
  </sheetData>
  <mergeCells count="101">
    <mergeCell ref="C67:D67"/>
    <mergeCell ref="E67:L67"/>
    <mergeCell ref="C86:L86"/>
    <mergeCell ref="F60:G60"/>
    <mergeCell ref="H60:L60"/>
    <mergeCell ref="F61:G61"/>
    <mergeCell ref="H61:L61"/>
    <mergeCell ref="F62:G62"/>
    <mergeCell ref="H62:L62"/>
    <mergeCell ref="F63:G63"/>
    <mergeCell ref="H63:L63"/>
    <mergeCell ref="F64:G64"/>
    <mergeCell ref="H64:L64"/>
    <mergeCell ref="F55:G55"/>
    <mergeCell ref="H55:L55"/>
    <mergeCell ref="F56:G56"/>
    <mergeCell ref="H56:L56"/>
    <mergeCell ref="F57:G57"/>
    <mergeCell ref="H57:L57"/>
    <mergeCell ref="F58:G58"/>
    <mergeCell ref="H58:L58"/>
    <mergeCell ref="F59:G59"/>
    <mergeCell ref="H59:L59"/>
    <mergeCell ref="C48:E48"/>
    <mergeCell ref="F48:G48"/>
    <mergeCell ref="C49:E49"/>
    <mergeCell ref="F49:G49"/>
    <mergeCell ref="C50:E50"/>
    <mergeCell ref="F50:G50"/>
    <mergeCell ref="C51:E51"/>
    <mergeCell ref="F51:L51"/>
    <mergeCell ref="C54:E54"/>
    <mergeCell ref="F54:L54"/>
    <mergeCell ref="G42:H42"/>
    <mergeCell ref="I42:L42"/>
    <mergeCell ref="G43:H43"/>
    <mergeCell ref="I43:L43"/>
    <mergeCell ref="G44:H44"/>
    <mergeCell ref="I44:L44"/>
    <mergeCell ref="C46:E46"/>
    <mergeCell ref="F46:L46"/>
    <mergeCell ref="C47:E47"/>
    <mergeCell ref="F47:G47"/>
    <mergeCell ref="G37:H37"/>
    <mergeCell ref="I37:L37"/>
    <mergeCell ref="G38:H38"/>
    <mergeCell ref="I38:L38"/>
    <mergeCell ref="G39:H39"/>
    <mergeCell ref="I39:L39"/>
    <mergeCell ref="G40:H40"/>
    <mergeCell ref="I40:L40"/>
    <mergeCell ref="G41:H41"/>
    <mergeCell ref="I41:L41"/>
    <mergeCell ref="G30:L30"/>
    <mergeCell ref="G31:L31"/>
    <mergeCell ref="C33:E33"/>
    <mergeCell ref="F33:L33"/>
    <mergeCell ref="G34:H34"/>
    <mergeCell ref="I34:L34"/>
    <mergeCell ref="G35:H35"/>
    <mergeCell ref="I35:L35"/>
    <mergeCell ref="G36:H36"/>
    <mergeCell ref="I36:L36"/>
    <mergeCell ref="K20:L20"/>
    <mergeCell ref="C22:D22"/>
    <mergeCell ref="E22:L22"/>
    <mergeCell ref="G23:L23"/>
    <mergeCell ref="G24:L24"/>
    <mergeCell ref="G25:L25"/>
    <mergeCell ref="G26:L26"/>
    <mergeCell ref="G28:L28"/>
    <mergeCell ref="G29:L29"/>
    <mergeCell ref="C12:D12"/>
    <mergeCell ref="E12:L12"/>
    <mergeCell ref="K13:L13"/>
    <mergeCell ref="K14:L14"/>
    <mergeCell ref="K15:L15"/>
    <mergeCell ref="K16:L16"/>
    <mergeCell ref="K17:L17"/>
    <mergeCell ref="K18:L18"/>
    <mergeCell ref="K19:L19"/>
    <mergeCell ref="C9:D9"/>
    <mergeCell ref="E9:F9"/>
    <mergeCell ref="G9:H9"/>
    <mergeCell ref="I9:J9"/>
    <mergeCell ref="K9:L9"/>
    <mergeCell ref="C10:D10"/>
    <mergeCell ref="E10:F10"/>
    <mergeCell ref="G10:H10"/>
    <mergeCell ref="I10:J10"/>
    <mergeCell ref="K10:L10"/>
    <mergeCell ref="B2:I2"/>
    <mergeCell ref="J2:L3"/>
    <mergeCell ref="B3:I3"/>
    <mergeCell ref="C6:D6"/>
    <mergeCell ref="E6:L6"/>
    <mergeCell ref="C8:D8"/>
    <mergeCell ref="E8:F8"/>
    <mergeCell ref="G8:H8"/>
    <mergeCell ref="I8:J8"/>
    <mergeCell ref="K8:L8"/>
  </mergeCells>
  <conditionalFormatting sqref="F14:F19">
    <cfRule type="dataBar" priority="8">
      <dataBar>
        <cfvo type="num" val="0"/>
        <cfvo type="num" val="0.45"/>
        <color rgb="FF1B6B7A"/>
      </dataBar>
      <extLst>
        <ext xmlns:x14="http://schemas.microsoft.com/office/spreadsheetml/2009/9/main" uri="{B025F937-C7B1-47D3-B67F-A62EFF666E3E}">
          <x14:id>{5FC8A370-EAD0-41BF-955C-426940CE3F4A}</x14:id>
        </ext>
      </extLst>
    </cfRule>
  </conditionalFormatting>
  <conditionalFormatting sqref="F35:F44">
    <cfRule type="dataBar" priority="7">
      <dataBar>
        <cfvo type="num" val="0"/>
        <cfvo type="num" val="0.35"/>
        <color rgb="FFB08234"/>
      </dataBar>
      <extLst>
        <ext xmlns:x14="http://schemas.microsoft.com/office/spreadsheetml/2009/9/main" uri="{B025F937-C7B1-47D3-B67F-A62EFF666E3E}">
          <x14:id>{CA7C7D92-909E-45BE-947F-8660E69E5B88}</x14:id>
        </ext>
      </extLst>
    </cfRule>
  </conditionalFormatting>
  <conditionalFormatting sqref="F56:G64">
    <cfRule type="expression" dxfId="6" priority="5">
      <formula>$F56="OK"</formula>
    </cfRule>
    <cfRule type="expression" dxfId="5" priority="6">
      <formula>$F56="PRÜFEN"</formula>
    </cfRule>
  </conditionalFormatting>
  <conditionalFormatting sqref="I14:I19">
    <cfRule type="expression" dxfId="4" priority="9">
      <formula>$I14&gt;Toleranz_Block</formula>
    </cfRule>
    <cfRule type="expression" dxfId="3" priority="10">
      <formula>$I14&lt;-Toleranz_Block</formula>
    </cfRule>
  </conditionalFormatting>
  <conditionalFormatting sqref="K14:L19">
    <cfRule type="expression" dxfId="2" priority="2">
      <formula>$K14="Im Plan"</formula>
    </cfRule>
    <cfRule type="expression" dxfId="1" priority="3">
      <formula>OR($K14="Hinweise offen",$K14="Zeitplan prüfen")</formula>
    </cfRule>
    <cfRule type="expression" dxfId="0" priority="4">
      <formula>OR($K14="Block nicht belegt",$K14="Kein Sollwert hinterlegt")</formula>
    </cfRule>
  </conditionalFormatting>
  <pageMargins left="0.3" right="0.3" top="0.4" bottom="0.4" header="0.511811023622047" footer="0.511811023622047"/>
  <pageSetup paperSize="9" fitToHeight="0" orientation="landscape" horizontalDpi="300" verticalDpi="300"/>
  <rowBreaks count="2" manualBreakCount="2">
    <brk id="32" max="16383" man="1"/>
    <brk id="66" max="16383" man="1"/>
  </rowBreaks>
  <drawing r:id="rId1"/>
  <extLst>
    <ext xmlns:x14="http://schemas.microsoft.com/office/spreadsheetml/2009/9/main" uri="{78C0D931-6437-407d-A8EE-F0AAD7539E65}">
      <x14:conditionalFormattings>
        <x14:conditionalFormatting xmlns:xm="http://schemas.microsoft.com/office/excel/2006/main">
          <x14:cfRule type="dataBar" id="{5FC8A370-EAD0-41BF-955C-426940CE3F4A}">
            <x14:dataBar axisPosition="none">
              <x14:cfvo type="num">
                <xm:f>0</xm:f>
              </x14:cfvo>
              <x14:cfvo type="num">
                <xm:f>0.45</xm:f>
              </x14:cfvo>
              <x14:negativeFillColor rgb="FF1B6B7A"/>
            </x14:dataBar>
          </x14:cfRule>
          <xm:sqref>F14:F19</xm:sqref>
        </x14:conditionalFormatting>
        <x14:conditionalFormatting xmlns:xm="http://schemas.microsoft.com/office/excel/2006/main">
          <x14:cfRule type="dataBar" id="{CA7C7D92-909E-45BE-947F-8660E69E5B88}">
            <x14:dataBar axisPosition="none">
              <x14:cfvo type="num">
                <xm:f>0</xm:f>
              </x14:cfvo>
              <x14:cfvo type="num">
                <xm:f>0.35</xm:f>
              </x14:cfvo>
              <x14:negativeFillColor rgb="FFB08234"/>
            </x14:dataBar>
          </x14:cfRule>
          <xm:sqref>F35:F44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2182F"/>
    <pageSetUpPr fitToPage="1"/>
  </sheetPr>
  <dimension ref="A1:J95"/>
  <sheetViews>
    <sheetView showGridLines="0" zoomScaleNormal="100" workbookViewId="0">
      <pane ySplit="4" topLeftCell="A5" activePane="bottomLeft" state="frozen"/>
      <selection pane="bottomLeft"/>
    </sheetView>
  </sheetViews>
  <sheetFormatPr baseColWidth="10" defaultColWidth="8.7109375" defaultRowHeight="15" x14ac:dyDescent="0.25"/>
  <cols>
    <col min="1" max="1" width="1.140625" customWidth="1"/>
    <col min="2" max="2" width="3.140625" customWidth="1"/>
    <col min="3" max="3" width="40" customWidth="1"/>
    <col min="4" max="4" width="24" customWidth="1"/>
    <col min="5" max="5" width="18" customWidth="1"/>
    <col min="6" max="6" width="24" customWidth="1"/>
    <col min="7" max="7" width="15" customWidth="1"/>
    <col min="8" max="8" width="17" customWidth="1"/>
    <col min="9" max="9" width="13" customWidth="1"/>
    <col min="10" max="10" width="8" customWidth="1"/>
    <col min="11" max="11" width="2" customWidth="1"/>
  </cols>
  <sheetData>
    <row r="1" spans="1:10" ht="4.5" customHeight="1" x14ac:dyDescent="0.25"/>
    <row r="2" spans="1:10" ht="27" customHeight="1" x14ac:dyDescent="0.25">
      <c r="A2" s="15"/>
      <c r="B2" s="14" t="s">
        <v>200</v>
      </c>
      <c r="C2" s="14"/>
      <c r="D2" s="14"/>
      <c r="E2" s="14"/>
      <c r="F2" s="14"/>
      <c r="G2" s="14"/>
      <c r="H2" s="13" t="s">
        <v>201</v>
      </c>
      <c r="I2" s="13"/>
      <c r="J2" s="13"/>
    </row>
    <row r="3" spans="1:10" ht="16.5" customHeight="1" x14ac:dyDescent="0.25">
      <c r="A3" s="15"/>
      <c r="B3" s="12" t="s">
        <v>202</v>
      </c>
      <c r="C3" s="12"/>
      <c r="D3" s="12"/>
      <c r="E3" s="12"/>
      <c r="F3" s="12"/>
      <c r="G3" s="12"/>
      <c r="H3" s="13"/>
      <c r="I3" s="13"/>
      <c r="J3" s="13"/>
    </row>
    <row r="4" spans="1:10" ht="4.5" customHeight="1" x14ac:dyDescent="0.25">
      <c r="A4" s="15"/>
      <c r="B4" s="16"/>
      <c r="C4" s="16"/>
      <c r="D4" s="16"/>
      <c r="E4" s="16"/>
      <c r="F4" s="17"/>
      <c r="G4" s="17"/>
      <c r="H4" s="17"/>
      <c r="I4" s="18"/>
      <c r="J4" s="18"/>
    </row>
    <row r="5" spans="1:10" x14ac:dyDescent="0.25">
      <c r="A5" s="15"/>
    </row>
    <row r="6" spans="1:10" ht="21" customHeight="1" x14ac:dyDescent="0.25">
      <c r="A6" s="15"/>
      <c r="B6" s="19" t="s">
        <v>2</v>
      </c>
      <c r="C6" s="20" t="s">
        <v>203</v>
      </c>
      <c r="D6" s="5" t="s">
        <v>204</v>
      </c>
      <c r="E6" s="5"/>
      <c r="F6" s="5"/>
      <c r="G6" s="5"/>
      <c r="H6" s="5"/>
      <c r="I6" s="5"/>
      <c r="J6" s="5"/>
    </row>
    <row r="7" spans="1:10" ht="16.5" customHeight="1" x14ac:dyDescent="0.25">
      <c r="A7" s="15"/>
      <c r="C7" s="21" t="s">
        <v>205</v>
      </c>
      <c r="D7" s="117" t="s">
        <v>206</v>
      </c>
      <c r="E7" s="117"/>
      <c r="F7" s="117"/>
      <c r="G7" s="117"/>
    </row>
    <row r="8" spans="1:10" ht="16.5" customHeight="1" x14ac:dyDescent="0.25">
      <c r="A8" s="15"/>
      <c r="C8" s="21" t="s">
        <v>207</v>
      </c>
      <c r="D8" s="117" t="s">
        <v>208</v>
      </c>
      <c r="E8" s="117"/>
      <c r="F8" s="117"/>
      <c r="G8" s="117"/>
    </row>
    <row r="9" spans="1:10" ht="16.5" customHeight="1" x14ac:dyDescent="0.25">
      <c r="A9" s="15"/>
      <c r="C9" s="21" t="s">
        <v>209</v>
      </c>
      <c r="D9" s="117" t="s">
        <v>210</v>
      </c>
      <c r="E9" s="117"/>
      <c r="F9" s="117"/>
      <c r="G9" s="117"/>
    </row>
    <row r="10" spans="1:10" ht="16.5" customHeight="1" x14ac:dyDescent="0.25">
      <c r="A10" s="15"/>
      <c r="C10" s="21" t="s">
        <v>211</v>
      </c>
      <c r="D10" s="117" t="s">
        <v>212</v>
      </c>
      <c r="E10" s="117"/>
      <c r="F10" s="117"/>
      <c r="G10" s="117"/>
    </row>
    <row r="11" spans="1:10" ht="16.5" customHeight="1" x14ac:dyDescent="0.25">
      <c r="A11" s="15"/>
      <c r="C11" s="21" t="s">
        <v>213</v>
      </c>
      <c r="D11" s="117" t="s">
        <v>214</v>
      </c>
      <c r="E11" s="117"/>
      <c r="F11" s="117"/>
      <c r="G11" s="117"/>
    </row>
    <row r="12" spans="1:10" ht="16.5" customHeight="1" x14ac:dyDescent="0.25">
      <c r="A12" s="15"/>
      <c r="C12" s="21" t="s">
        <v>215</v>
      </c>
      <c r="D12" s="117" t="s">
        <v>216</v>
      </c>
      <c r="E12" s="117"/>
      <c r="F12" s="117"/>
      <c r="G12" s="117"/>
    </row>
    <row r="13" spans="1:10" x14ac:dyDescent="0.25">
      <c r="A13" s="15"/>
    </row>
    <row r="14" spans="1:10" ht="21" customHeight="1" x14ac:dyDescent="0.25">
      <c r="A14" s="15"/>
      <c r="B14" s="19" t="s">
        <v>15</v>
      </c>
      <c r="C14" s="20" t="s">
        <v>217</v>
      </c>
      <c r="D14" s="5" t="s">
        <v>218</v>
      </c>
      <c r="E14" s="5"/>
      <c r="F14" s="5"/>
      <c r="G14" s="5"/>
      <c r="H14" s="5"/>
      <c r="I14" s="5"/>
      <c r="J14" s="5"/>
    </row>
    <row r="15" spans="1:10" ht="16.5" customHeight="1" x14ac:dyDescent="0.25">
      <c r="A15" s="15"/>
      <c r="C15" s="21" t="s">
        <v>219</v>
      </c>
      <c r="D15" s="117" t="s">
        <v>220</v>
      </c>
      <c r="E15" s="117"/>
      <c r="F15" s="117"/>
      <c r="G15" s="117"/>
    </row>
    <row r="16" spans="1:10" ht="16.5" customHeight="1" x14ac:dyDescent="0.25">
      <c r="A16" s="15"/>
      <c r="C16" s="21" t="s">
        <v>9</v>
      </c>
      <c r="D16" s="118">
        <v>46207</v>
      </c>
      <c r="E16" s="118"/>
      <c r="F16" s="118"/>
      <c r="G16" s="118"/>
    </row>
    <row r="17" spans="1:10" ht="16.5" customHeight="1" x14ac:dyDescent="0.25">
      <c r="A17" s="15"/>
      <c r="C17" s="21" t="s">
        <v>221</v>
      </c>
      <c r="D17" s="117" t="s">
        <v>222</v>
      </c>
      <c r="E17" s="117"/>
      <c r="F17" s="117"/>
      <c r="G17" s="117"/>
    </row>
    <row r="18" spans="1:10" ht="16.5" customHeight="1" x14ac:dyDescent="0.25">
      <c r="A18" s="15"/>
      <c r="C18" s="21" t="s">
        <v>223</v>
      </c>
      <c r="D18" s="117" t="s">
        <v>224</v>
      </c>
      <c r="E18" s="117"/>
      <c r="F18" s="117"/>
      <c r="G18" s="117"/>
    </row>
    <row r="19" spans="1:10" ht="16.5" customHeight="1" x14ac:dyDescent="0.25">
      <c r="A19" s="15"/>
      <c r="C19" s="21" t="s">
        <v>225</v>
      </c>
      <c r="D19" s="117" t="s">
        <v>226</v>
      </c>
      <c r="E19" s="117"/>
      <c r="F19" s="117"/>
      <c r="G19" s="117"/>
    </row>
    <row r="20" spans="1:10" ht="16.5" customHeight="1" x14ac:dyDescent="0.25">
      <c r="A20" s="15"/>
      <c r="C20" s="21" t="s">
        <v>227</v>
      </c>
      <c r="D20" s="117" t="s">
        <v>228</v>
      </c>
      <c r="E20" s="117"/>
      <c r="F20" s="117"/>
      <c r="G20" s="117"/>
    </row>
    <row r="21" spans="1:10" ht="16.5" customHeight="1" x14ac:dyDescent="0.25">
      <c r="A21" s="15"/>
      <c r="C21" s="21" t="s">
        <v>229</v>
      </c>
      <c r="D21" s="117" t="s">
        <v>230</v>
      </c>
      <c r="E21" s="117"/>
      <c r="F21" s="117"/>
      <c r="G21" s="117"/>
    </row>
    <row r="22" spans="1:10" ht="16.5" customHeight="1" x14ac:dyDescent="0.25">
      <c r="A22" s="15"/>
      <c r="C22" s="21" t="s">
        <v>231</v>
      </c>
      <c r="D22" s="117" t="s">
        <v>232</v>
      </c>
      <c r="E22" s="117"/>
      <c r="F22" s="117"/>
      <c r="G22" s="117"/>
    </row>
    <row r="23" spans="1:10" ht="16.5" customHeight="1" x14ac:dyDescent="0.25">
      <c r="A23" s="15"/>
      <c r="C23" s="21" t="s">
        <v>233</v>
      </c>
      <c r="D23" s="117" t="s">
        <v>234</v>
      </c>
      <c r="E23" s="117"/>
      <c r="F23" s="117"/>
      <c r="G23" s="117"/>
    </row>
    <row r="24" spans="1:10" x14ac:dyDescent="0.25">
      <c r="A24" s="15"/>
    </row>
    <row r="25" spans="1:10" ht="21" customHeight="1" x14ac:dyDescent="0.25">
      <c r="A25" s="15"/>
      <c r="B25" s="19" t="s">
        <v>30</v>
      </c>
      <c r="C25" s="20" t="s">
        <v>235</v>
      </c>
      <c r="D25" s="5" t="s">
        <v>236</v>
      </c>
      <c r="E25" s="5"/>
      <c r="F25" s="5"/>
      <c r="G25" s="5"/>
      <c r="H25" s="5"/>
      <c r="I25" s="5"/>
      <c r="J25" s="5"/>
    </row>
    <row r="26" spans="1:10" ht="16.5" customHeight="1" x14ac:dyDescent="0.25">
      <c r="A26" s="15"/>
      <c r="C26" s="21" t="s">
        <v>237</v>
      </c>
      <c r="D26" s="73">
        <v>6</v>
      </c>
      <c r="E26" s="119" t="s">
        <v>238</v>
      </c>
      <c r="F26" s="119"/>
      <c r="G26" s="119"/>
    </row>
    <row r="27" spans="1:10" ht="16.5" customHeight="1" x14ac:dyDescent="0.25">
      <c r="A27" s="15"/>
      <c r="C27" s="21" t="s">
        <v>239</v>
      </c>
      <c r="D27" s="73">
        <v>14</v>
      </c>
      <c r="E27" s="119" t="s">
        <v>240</v>
      </c>
      <c r="F27" s="119"/>
      <c r="G27" s="119"/>
    </row>
    <row r="28" spans="1:10" ht="16.5" customHeight="1" x14ac:dyDescent="0.25">
      <c r="A28" s="15"/>
      <c r="C28" s="21" t="s">
        <v>241</v>
      </c>
      <c r="D28" s="74">
        <v>0.8</v>
      </c>
      <c r="E28" s="119" t="s">
        <v>242</v>
      </c>
      <c r="F28" s="119"/>
      <c r="G28" s="119"/>
    </row>
    <row r="29" spans="1:10" ht="16.5" customHeight="1" x14ac:dyDescent="0.25">
      <c r="A29" s="15"/>
      <c r="C29" s="21" t="s">
        <v>243</v>
      </c>
      <c r="D29" s="74">
        <v>0.25</v>
      </c>
      <c r="E29" s="119" t="s">
        <v>244</v>
      </c>
      <c r="F29" s="119"/>
      <c r="G29" s="119"/>
    </row>
    <row r="30" spans="1:10" ht="16.5" customHeight="1" x14ac:dyDescent="0.25">
      <c r="A30" s="15"/>
      <c r="C30" s="21" t="s">
        <v>245</v>
      </c>
      <c r="D30" s="73">
        <v>5</v>
      </c>
      <c r="E30" s="119" t="s">
        <v>246</v>
      </c>
      <c r="F30" s="119"/>
      <c r="G30" s="119"/>
    </row>
    <row r="31" spans="1:10" ht="16.5" customHeight="1" x14ac:dyDescent="0.25">
      <c r="A31" s="15"/>
      <c r="C31" s="21" t="s">
        <v>247</v>
      </c>
      <c r="D31" s="74">
        <v>1</v>
      </c>
      <c r="E31" s="119" t="s">
        <v>248</v>
      </c>
      <c r="F31" s="119"/>
      <c r="G31" s="119"/>
    </row>
    <row r="32" spans="1:10" ht="16.5" customHeight="1" x14ac:dyDescent="0.25">
      <c r="A32" s="15"/>
      <c r="C32" s="21" t="s">
        <v>249</v>
      </c>
      <c r="D32" s="75">
        <f>$D$16+$D$26*7</f>
        <v>46249</v>
      </c>
      <c r="E32" s="119" t="s">
        <v>250</v>
      </c>
      <c r="F32" s="119"/>
      <c r="G32" s="119"/>
    </row>
    <row r="33" spans="1:10" x14ac:dyDescent="0.25">
      <c r="A33" s="15"/>
    </row>
    <row r="34" spans="1:10" ht="21" customHeight="1" x14ac:dyDescent="0.25">
      <c r="A34" s="15"/>
      <c r="B34" s="19" t="s">
        <v>149</v>
      </c>
      <c r="C34" s="20" t="s">
        <v>251</v>
      </c>
      <c r="D34" s="5" t="s">
        <v>252</v>
      </c>
      <c r="E34" s="5"/>
      <c r="F34" s="5"/>
      <c r="G34" s="5"/>
      <c r="H34" s="5"/>
      <c r="I34" s="5"/>
      <c r="J34" s="5"/>
    </row>
    <row r="35" spans="1:10" ht="24" customHeight="1" x14ac:dyDescent="0.25">
      <c r="A35" s="15"/>
      <c r="C35" s="58" t="s">
        <v>41</v>
      </c>
      <c r="D35" s="59" t="s">
        <v>43</v>
      </c>
      <c r="E35" s="58" t="s">
        <v>44</v>
      </c>
      <c r="F35" s="59" t="s">
        <v>45</v>
      </c>
      <c r="G35" s="58" t="s">
        <v>253</v>
      </c>
      <c r="H35" s="59" t="s">
        <v>47</v>
      </c>
      <c r="I35" s="58" t="s">
        <v>254</v>
      </c>
      <c r="J35" s="59" t="s">
        <v>46</v>
      </c>
    </row>
    <row r="36" spans="1:10" ht="15" customHeight="1" x14ac:dyDescent="0.25">
      <c r="A36" s="15"/>
      <c r="C36" s="29" t="s">
        <v>63</v>
      </c>
      <c r="D36" s="29" t="s">
        <v>154</v>
      </c>
      <c r="E36" s="29"/>
      <c r="F36" s="29" t="s">
        <v>255</v>
      </c>
      <c r="G36" s="70" t="s">
        <v>256</v>
      </c>
      <c r="H36" s="70" t="s">
        <v>257</v>
      </c>
      <c r="I36" s="33">
        <v>3.0092592592592601E-3</v>
      </c>
      <c r="J36" s="76"/>
    </row>
    <row r="37" spans="1:10" ht="15" customHeight="1" x14ac:dyDescent="0.25">
      <c r="A37" s="15"/>
      <c r="C37" s="41" t="s">
        <v>65</v>
      </c>
      <c r="D37" s="41" t="s">
        <v>155</v>
      </c>
      <c r="E37" s="41"/>
      <c r="F37" s="41" t="s">
        <v>258</v>
      </c>
      <c r="G37" s="71" t="s">
        <v>259</v>
      </c>
      <c r="H37" s="71" t="s">
        <v>257</v>
      </c>
      <c r="I37" s="45">
        <v>2.71990740740741E-3</v>
      </c>
      <c r="J37" s="77"/>
    </row>
    <row r="38" spans="1:10" ht="15" customHeight="1" x14ac:dyDescent="0.25">
      <c r="A38" s="15"/>
      <c r="C38" s="29" t="s">
        <v>68</v>
      </c>
      <c r="D38" s="29" t="s">
        <v>156</v>
      </c>
      <c r="E38" s="29"/>
      <c r="F38" s="29" t="s">
        <v>255</v>
      </c>
      <c r="G38" s="70" t="s">
        <v>260</v>
      </c>
      <c r="H38" s="70" t="s">
        <v>257</v>
      </c>
      <c r="I38" s="33">
        <v>3.2986111111111098E-3</v>
      </c>
      <c r="J38" s="76"/>
    </row>
    <row r="39" spans="1:10" ht="15" customHeight="1" x14ac:dyDescent="0.25">
      <c r="A39" s="15"/>
      <c r="C39" s="41" t="s">
        <v>78</v>
      </c>
      <c r="D39" s="41" t="s">
        <v>157</v>
      </c>
      <c r="E39" s="41"/>
      <c r="F39" s="41" t="s">
        <v>258</v>
      </c>
      <c r="G39" s="71" t="s">
        <v>261</v>
      </c>
      <c r="H39" s="71" t="s">
        <v>257</v>
      </c>
      <c r="I39" s="45">
        <v>3.5879629629629599E-3</v>
      </c>
      <c r="J39" s="77"/>
    </row>
    <row r="40" spans="1:10" ht="15" customHeight="1" x14ac:dyDescent="0.25">
      <c r="A40" s="15"/>
      <c r="C40" s="29" t="s">
        <v>79</v>
      </c>
      <c r="D40" s="29" t="s">
        <v>154</v>
      </c>
      <c r="E40" s="29"/>
      <c r="F40" s="29" t="s">
        <v>255</v>
      </c>
      <c r="G40" s="70" t="s">
        <v>262</v>
      </c>
      <c r="H40" s="70" t="s">
        <v>257</v>
      </c>
      <c r="I40" s="33">
        <v>2.4305555555555599E-3</v>
      </c>
      <c r="J40" s="76"/>
    </row>
    <row r="41" spans="1:10" ht="15" customHeight="1" x14ac:dyDescent="0.25">
      <c r="A41" s="15"/>
      <c r="C41" s="41" t="s">
        <v>69</v>
      </c>
      <c r="D41" s="41" t="s">
        <v>158</v>
      </c>
      <c r="E41" s="41"/>
      <c r="F41" s="41" t="s">
        <v>263</v>
      </c>
      <c r="G41" s="71" t="s">
        <v>264</v>
      </c>
      <c r="H41" s="71" t="s">
        <v>257</v>
      </c>
      <c r="I41" s="45">
        <v>2.8356481481481501E-3</v>
      </c>
      <c r="J41" s="77"/>
    </row>
    <row r="42" spans="1:10" ht="15" customHeight="1" x14ac:dyDescent="0.25">
      <c r="A42" s="15"/>
      <c r="C42" s="29" t="s">
        <v>71</v>
      </c>
      <c r="D42" s="29" t="s">
        <v>155</v>
      </c>
      <c r="E42" s="29"/>
      <c r="F42" s="29" t="s">
        <v>258</v>
      </c>
      <c r="G42" s="70" t="s">
        <v>265</v>
      </c>
      <c r="H42" s="70" t="s">
        <v>257</v>
      </c>
      <c r="I42" s="33">
        <v>2.5462962962963E-3</v>
      </c>
      <c r="J42" s="76"/>
    </row>
    <row r="43" spans="1:10" ht="15" customHeight="1" x14ac:dyDescent="0.25">
      <c r="A43" s="15"/>
      <c r="C43" s="41" t="s">
        <v>72</v>
      </c>
      <c r="D43" s="41" t="s">
        <v>156</v>
      </c>
      <c r="E43" s="41"/>
      <c r="F43" s="41" t="s">
        <v>263</v>
      </c>
      <c r="G43" s="71" t="s">
        <v>266</v>
      </c>
      <c r="H43" s="71" t="s">
        <v>257</v>
      </c>
      <c r="I43" s="45">
        <v>2.9513888888888901E-3</v>
      </c>
      <c r="J43" s="77"/>
    </row>
    <row r="44" spans="1:10" ht="15" customHeight="1" x14ac:dyDescent="0.25">
      <c r="A44" s="15"/>
      <c r="C44" s="29" t="s">
        <v>82</v>
      </c>
      <c r="D44" s="29" t="s">
        <v>157</v>
      </c>
      <c r="E44" s="29"/>
      <c r="F44" s="29"/>
      <c r="G44" s="70" t="s">
        <v>267</v>
      </c>
      <c r="H44" s="70" t="s">
        <v>257</v>
      </c>
      <c r="I44" s="33">
        <v>3.76157407407407E-3</v>
      </c>
      <c r="J44" s="76"/>
    </row>
    <row r="45" spans="1:10" ht="15" customHeight="1" x14ac:dyDescent="0.25">
      <c r="A45" s="15"/>
      <c r="C45" s="41" t="s">
        <v>81</v>
      </c>
      <c r="D45" s="41" t="s">
        <v>158</v>
      </c>
      <c r="E45" s="41"/>
      <c r="F45" s="41" t="s">
        <v>263</v>
      </c>
      <c r="G45" s="71" t="s">
        <v>268</v>
      </c>
      <c r="H45" s="71" t="s">
        <v>257</v>
      </c>
      <c r="I45" s="45">
        <v>2.3148148148148199E-3</v>
      </c>
      <c r="J45" s="77"/>
    </row>
    <row r="46" spans="1:10" ht="15" customHeight="1" x14ac:dyDescent="0.25">
      <c r="A46" s="15"/>
      <c r="C46" s="29" t="s">
        <v>93</v>
      </c>
      <c r="D46" s="29" t="s">
        <v>156</v>
      </c>
      <c r="E46" s="29"/>
      <c r="F46" s="29" t="s">
        <v>263</v>
      </c>
      <c r="G46" s="70" t="s">
        <v>269</v>
      </c>
      <c r="H46" s="70" t="s">
        <v>257</v>
      </c>
      <c r="I46" s="33">
        <v>2.8935185185185201E-3</v>
      </c>
      <c r="J46" s="76"/>
    </row>
    <row r="47" spans="1:10" ht="15" customHeight="1" x14ac:dyDescent="0.25">
      <c r="A47" s="15"/>
      <c r="C47" s="41" t="s">
        <v>94</v>
      </c>
      <c r="D47" s="41" t="s">
        <v>157</v>
      </c>
      <c r="E47" s="41"/>
      <c r="F47" s="41" t="s">
        <v>258</v>
      </c>
      <c r="G47" s="71" t="s">
        <v>270</v>
      </c>
      <c r="H47" s="71" t="s">
        <v>257</v>
      </c>
      <c r="I47" s="45">
        <v>2.48842592592593E-3</v>
      </c>
      <c r="J47" s="77"/>
    </row>
    <row r="48" spans="1:10" ht="15" customHeight="1" x14ac:dyDescent="0.25">
      <c r="A48" s="15"/>
      <c r="C48" s="29" t="s">
        <v>96</v>
      </c>
      <c r="D48" s="29" t="s">
        <v>154</v>
      </c>
      <c r="E48" s="29"/>
      <c r="F48" s="29" t="s">
        <v>255</v>
      </c>
      <c r="G48" s="70" t="s">
        <v>271</v>
      </c>
      <c r="H48" s="70" t="s">
        <v>257</v>
      </c>
      <c r="I48" s="33">
        <v>3.3564814814814798E-3</v>
      </c>
      <c r="J48" s="76"/>
    </row>
    <row r="49" spans="1:10" ht="15" customHeight="1" x14ac:dyDescent="0.25">
      <c r="A49" s="15"/>
      <c r="C49" s="41" t="s">
        <v>100</v>
      </c>
      <c r="D49" s="41" t="s">
        <v>158</v>
      </c>
      <c r="E49" s="41"/>
      <c r="F49" s="41" t="s">
        <v>263</v>
      </c>
      <c r="G49" s="71" t="s">
        <v>272</v>
      </c>
      <c r="H49" s="71" t="s">
        <v>257</v>
      </c>
      <c r="I49" s="45">
        <v>2.71990740740741E-3</v>
      </c>
      <c r="J49" s="77"/>
    </row>
    <row r="50" spans="1:10" ht="15" customHeight="1" x14ac:dyDescent="0.25">
      <c r="A50" s="15"/>
      <c r="C50" s="29" t="s">
        <v>66</v>
      </c>
      <c r="D50" s="29" t="s">
        <v>159</v>
      </c>
      <c r="E50" s="29"/>
      <c r="F50" s="29" t="s">
        <v>273</v>
      </c>
      <c r="G50" s="70" t="s">
        <v>274</v>
      </c>
      <c r="H50" s="70" t="s">
        <v>275</v>
      </c>
      <c r="I50" s="33">
        <v>2.7777777777777801E-3</v>
      </c>
      <c r="J50" s="76"/>
    </row>
    <row r="51" spans="1:10" ht="15" customHeight="1" x14ac:dyDescent="0.25">
      <c r="A51" s="15"/>
      <c r="C51" s="41" t="s">
        <v>70</v>
      </c>
      <c r="D51" s="41" t="s">
        <v>159</v>
      </c>
      <c r="E51" s="41"/>
      <c r="F51" s="41" t="s">
        <v>273</v>
      </c>
      <c r="G51" s="71" t="s">
        <v>276</v>
      </c>
      <c r="H51" s="71" t="s">
        <v>275</v>
      </c>
      <c r="I51" s="45">
        <v>2.60416666666667E-3</v>
      </c>
      <c r="J51" s="77"/>
    </row>
    <row r="52" spans="1:10" ht="15" customHeight="1" x14ac:dyDescent="0.25">
      <c r="A52" s="15"/>
      <c r="C52" s="29" t="s">
        <v>80</v>
      </c>
      <c r="D52" s="29" t="s">
        <v>161</v>
      </c>
      <c r="E52" s="29"/>
      <c r="F52" s="29" t="s">
        <v>273</v>
      </c>
      <c r="G52" s="70" t="s">
        <v>277</v>
      </c>
      <c r="H52" s="70" t="s">
        <v>275</v>
      </c>
      <c r="I52" s="33">
        <v>3.5300925925925899E-3</v>
      </c>
      <c r="J52" s="76"/>
    </row>
    <row r="53" spans="1:10" ht="15" customHeight="1" x14ac:dyDescent="0.25">
      <c r="A53" s="15"/>
      <c r="C53" s="41" t="s">
        <v>86</v>
      </c>
      <c r="D53" s="41" t="s">
        <v>160</v>
      </c>
      <c r="E53" s="41"/>
      <c r="F53" s="41" t="s">
        <v>273</v>
      </c>
      <c r="G53" s="71" t="s">
        <v>278</v>
      </c>
      <c r="H53" s="71" t="s">
        <v>275</v>
      </c>
      <c r="I53" s="45">
        <v>3.1250000000000002E-3</v>
      </c>
      <c r="J53" s="77"/>
    </row>
    <row r="54" spans="1:10" ht="15" customHeight="1" x14ac:dyDescent="0.25">
      <c r="A54" s="15"/>
      <c r="C54" s="29" t="s">
        <v>91</v>
      </c>
      <c r="D54" s="29" t="s">
        <v>159</v>
      </c>
      <c r="E54" s="29"/>
      <c r="F54" s="29" t="s">
        <v>273</v>
      </c>
      <c r="G54" s="70" t="s">
        <v>279</v>
      </c>
      <c r="H54" s="70" t="s">
        <v>275</v>
      </c>
      <c r="I54" s="33">
        <v>2.66203703703704E-3</v>
      </c>
      <c r="J54" s="76"/>
    </row>
    <row r="55" spans="1:10" ht="15" customHeight="1" x14ac:dyDescent="0.25">
      <c r="A55" s="15"/>
      <c r="C55" s="41" t="s">
        <v>95</v>
      </c>
      <c r="D55" s="41" t="s">
        <v>160</v>
      </c>
      <c r="E55" s="41"/>
      <c r="F55" s="41" t="s">
        <v>273</v>
      </c>
      <c r="G55" s="71" t="s">
        <v>280</v>
      </c>
      <c r="H55" s="71" t="s">
        <v>275</v>
      </c>
      <c r="I55" s="45">
        <v>2.3726851851851899E-3</v>
      </c>
      <c r="J55" s="77"/>
    </row>
    <row r="56" spans="1:10" ht="15" customHeight="1" x14ac:dyDescent="0.25">
      <c r="A56" s="15"/>
      <c r="C56" s="29" t="s">
        <v>103</v>
      </c>
      <c r="D56" s="29" t="s">
        <v>159</v>
      </c>
      <c r="E56" s="29"/>
      <c r="F56" s="29" t="s">
        <v>273</v>
      </c>
      <c r="G56" s="70" t="s">
        <v>281</v>
      </c>
      <c r="H56" s="70" t="s">
        <v>275</v>
      </c>
      <c r="I56" s="33">
        <v>3.0092592592592601E-3</v>
      </c>
      <c r="J56" s="76"/>
    </row>
    <row r="57" spans="1:10" ht="15" customHeight="1" x14ac:dyDescent="0.25">
      <c r="A57" s="15"/>
      <c r="C57" s="41" t="s">
        <v>84</v>
      </c>
      <c r="D57" s="41" t="s">
        <v>162</v>
      </c>
      <c r="E57" s="41" t="s">
        <v>282</v>
      </c>
      <c r="F57" s="41" t="s">
        <v>255</v>
      </c>
      <c r="G57" s="71"/>
      <c r="H57" s="71" t="s">
        <v>283</v>
      </c>
      <c r="I57" s="45">
        <v>2.1990740740740699E-3</v>
      </c>
      <c r="J57" s="77"/>
    </row>
    <row r="58" spans="1:10" ht="15" customHeight="1" x14ac:dyDescent="0.25">
      <c r="A58" s="15"/>
      <c r="C58" s="29" t="s">
        <v>92</v>
      </c>
      <c r="D58" s="29" t="s">
        <v>162</v>
      </c>
      <c r="E58" s="29" t="s">
        <v>282</v>
      </c>
      <c r="F58" s="29"/>
      <c r="G58" s="70"/>
      <c r="H58" s="70" t="s">
        <v>283</v>
      </c>
      <c r="I58" s="33">
        <v>2.0254629629629598E-3</v>
      </c>
      <c r="J58" s="76"/>
    </row>
    <row r="59" spans="1:10" ht="15" customHeight="1" x14ac:dyDescent="0.25">
      <c r="A59" s="15"/>
      <c r="C59" s="41" t="s">
        <v>87</v>
      </c>
      <c r="D59" s="41" t="s">
        <v>163</v>
      </c>
      <c r="E59" s="41" t="s">
        <v>282</v>
      </c>
      <c r="F59" s="41" t="s">
        <v>255</v>
      </c>
      <c r="G59" s="71"/>
      <c r="H59" s="71" t="s">
        <v>257</v>
      </c>
      <c r="I59" s="45">
        <v>5.9027777777777802E-3</v>
      </c>
      <c r="J59" s="77" t="s">
        <v>88</v>
      </c>
    </row>
    <row r="60" spans="1:10" ht="15" customHeight="1" x14ac:dyDescent="0.25">
      <c r="A60" s="15"/>
      <c r="C60" s="29" t="s">
        <v>57</v>
      </c>
      <c r="D60" s="29" t="s">
        <v>154</v>
      </c>
      <c r="E60" s="29"/>
      <c r="F60" s="29" t="s">
        <v>255</v>
      </c>
      <c r="G60" s="70" t="s">
        <v>284</v>
      </c>
      <c r="H60" s="70" t="s">
        <v>257</v>
      </c>
      <c r="I60" s="33">
        <v>1.5046296296296301E-3</v>
      </c>
      <c r="J60" s="76" t="s">
        <v>58</v>
      </c>
    </row>
    <row r="61" spans="1:10" ht="15" customHeight="1" x14ac:dyDescent="0.25">
      <c r="A61" s="15"/>
      <c r="C61" s="41" t="s">
        <v>74</v>
      </c>
      <c r="D61" s="41" t="s">
        <v>155</v>
      </c>
      <c r="E61" s="41"/>
      <c r="F61" s="41" t="s">
        <v>258</v>
      </c>
      <c r="G61" s="71" t="s">
        <v>285</v>
      </c>
      <c r="H61" s="71" t="s">
        <v>257</v>
      </c>
      <c r="I61" s="45">
        <v>1.85185185185185E-3</v>
      </c>
      <c r="J61" s="77" t="s">
        <v>58</v>
      </c>
    </row>
    <row r="62" spans="1:10" x14ac:dyDescent="0.25">
      <c r="A62" s="15"/>
    </row>
    <row r="63" spans="1:10" ht="21" customHeight="1" x14ac:dyDescent="0.25">
      <c r="A63" s="15"/>
      <c r="B63" s="19" t="s">
        <v>164</v>
      </c>
      <c r="C63" s="11" t="s">
        <v>286</v>
      </c>
      <c r="D63" s="11"/>
      <c r="E63" s="5" t="s">
        <v>287</v>
      </c>
      <c r="F63" s="5"/>
      <c r="G63" s="5"/>
      <c r="H63" s="5"/>
      <c r="I63" s="5"/>
      <c r="J63" s="5"/>
    </row>
    <row r="64" spans="1:10" ht="21.75" customHeight="1" x14ac:dyDescent="0.25">
      <c r="A64" s="15"/>
      <c r="C64" s="58" t="s">
        <v>128</v>
      </c>
      <c r="D64" s="59" t="s">
        <v>132</v>
      </c>
      <c r="E64" s="107" t="s">
        <v>288</v>
      </c>
      <c r="F64" s="107"/>
      <c r="G64" s="107"/>
    </row>
    <row r="65" spans="1:10" ht="15" customHeight="1" x14ac:dyDescent="0.25">
      <c r="A65" s="15"/>
      <c r="C65" s="60" t="s">
        <v>56</v>
      </c>
      <c r="D65" s="61">
        <v>2.0833333333333298E-3</v>
      </c>
      <c r="E65" s="109" t="s">
        <v>289</v>
      </c>
      <c r="F65" s="109"/>
      <c r="G65" s="109"/>
    </row>
    <row r="66" spans="1:10" ht="15" customHeight="1" x14ac:dyDescent="0.25">
      <c r="A66" s="15"/>
      <c r="C66" s="63" t="s">
        <v>62</v>
      </c>
      <c r="D66" s="64">
        <v>2.29166666666667E-2</v>
      </c>
      <c r="E66" s="111" t="s">
        <v>290</v>
      </c>
      <c r="F66" s="111"/>
      <c r="G66" s="111"/>
    </row>
    <row r="67" spans="1:10" ht="15" customHeight="1" x14ac:dyDescent="0.25">
      <c r="A67" s="15"/>
      <c r="C67" s="60" t="s">
        <v>73</v>
      </c>
      <c r="D67" s="61">
        <v>2.0833333333333298E-3</v>
      </c>
      <c r="E67" s="109" t="s">
        <v>291</v>
      </c>
      <c r="F67" s="109"/>
      <c r="G67" s="109"/>
    </row>
    <row r="68" spans="1:10" ht="15" customHeight="1" x14ac:dyDescent="0.25">
      <c r="A68" s="15"/>
      <c r="C68" s="63" t="s">
        <v>77</v>
      </c>
      <c r="D68" s="64">
        <v>2.6388888888888899E-2</v>
      </c>
      <c r="E68" s="111" t="s">
        <v>292</v>
      </c>
      <c r="F68" s="111"/>
      <c r="G68" s="111"/>
    </row>
    <row r="69" spans="1:10" ht="15" customHeight="1" x14ac:dyDescent="0.25">
      <c r="A69" s="15"/>
      <c r="C69" s="60" t="s">
        <v>90</v>
      </c>
      <c r="D69" s="61">
        <v>2.0833333333333301E-2</v>
      </c>
      <c r="E69" s="109" t="s">
        <v>293</v>
      </c>
      <c r="F69" s="109"/>
      <c r="G69" s="109"/>
    </row>
    <row r="70" spans="1:10" ht="15" customHeight="1" x14ac:dyDescent="0.25">
      <c r="A70" s="15"/>
      <c r="C70" s="63" t="s">
        <v>102</v>
      </c>
      <c r="D70" s="64">
        <v>5.5555555555555601E-3</v>
      </c>
      <c r="E70" s="111" t="s">
        <v>294</v>
      </c>
      <c r="F70" s="111"/>
      <c r="G70" s="111"/>
    </row>
    <row r="71" spans="1:10" x14ac:dyDescent="0.25">
      <c r="A71" s="15"/>
    </row>
    <row r="72" spans="1:10" ht="21" customHeight="1" x14ac:dyDescent="0.25">
      <c r="A72" s="15"/>
      <c r="B72" s="19" t="s">
        <v>172</v>
      </c>
      <c r="C72" s="20" t="s">
        <v>295</v>
      </c>
      <c r="D72" s="5" t="s">
        <v>296</v>
      </c>
      <c r="E72" s="5"/>
      <c r="F72" s="5"/>
      <c r="G72" s="5"/>
      <c r="H72" s="5"/>
      <c r="I72" s="5"/>
      <c r="J72" s="5"/>
    </row>
    <row r="73" spans="1:10" ht="19.5" customHeight="1" x14ac:dyDescent="0.25">
      <c r="A73" s="15"/>
      <c r="C73" s="78" t="s">
        <v>47</v>
      </c>
      <c r="E73" s="78" t="s">
        <v>144</v>
      </c>
      <c r="G73" s="78" t="s">
        <v>297</v>
      </c>
      <c r="I73" s="78" t="s">
        <v>298</v>
      </c>
    </row>
    <row r="74" spans="1:10" ht="15" customHeight="1" x14ac:dyDescent="0.25">
      <c r="A74" s="15"/>
      <c r="C74" s="79" t="s">
        <v>257</v>
      </c>
      <c r="E74" s="80" t="s">
        <v>64</v>
      </c>
      <c r="G74" s="81" t="s">
        <v>75</v>
      </c>
      <c r="I74" s="82" t="s">
        <v>88</v>
      </c>
    </row>
    <row r="75" spans="1:10" ht="15" customHeight="1" x14ac:dyDescent="0.25">
      <c r="A75" s="15"/>
      <c r="C75" s="79" t="s">
        <v>283</v>
      </c>
      <c r="E75" s="80" t="s">
        <v>59</v>
      </c>
      <c r="G75" s="81" t="s">
        <v>60</v>
      </c>
      <c r="I75" s="82" t="s">
        <v>58</v>
      </c>
    </row>
    <row r="76" spans="1:10" ht="15" customHeight="1" x14ac:dyDescent="0.25">
      <c r="A76" s="15"/>
      <c r="C76" s="79" t="s">
        <v>275</v>
      </c>
      <c r="E76" s="80" t="s">
        <v>299</v>
      </c>
      <c r="G76" s="81" t="s">
        <v>300</v>
      </c>
    </row>
    <row r="77" spans="1:10" x14ac:dyDescent="0.25">
      <c r="A77" s="15"/>
    </row>
    <row r="78" spans="1:10" x14ac:dyDescent="0.25">
      <c r="A78" s="15"/>
    </row>
    <row r="79" spans="1:10" x14ac:dyDescent="0.25">
      <c r="A79" s="15"/>
    </row>
    <row r="80" spans="1:10" x14ac:dyDescent="0.25">
      <c r="A80" s="15"/>
    </row>
    <row r="81" spans="1:10" ht="21" customHeight="1" x14ac:dyDescent="0.25">
      <c r="A81" s="15"/>
      <c r="B81" s="19" t="s">
        <v>196</v>
      </c>
      <c r="C81" s="11" t="s">
        <v>301</v>
      </c>
      <c r="D81" s="11"/>
    </row>
    <row r="82" spans="1:10" ht="25.5" customHeight="1" x14ac:dyDescent="0.25">
      <c r="A82" s="15"/>
      <c r="B82" s="83">
        <v>1</v>
      </c>
      <c r="C82" s="120" t="s">
        <v>302</v>
      </c>
      <c r="D82" s="120"/>
      <c r="E82" s="120"/>
      <c r="F82" s="120"/>
      <c r="G82" s="120"/>
      <c r="H82" s="120"/>
      <c r="I82" s="120"/>
      <c r="J82" s="120"/>
    </row>
    <row r="83" spans="1:10" ht="25.5" customHeight="1" x14ac:dyDescent="0.25">
      <c r="A83" s="15"/>
      <c r="B83" s="83">
        <v>2</v>
      </c>
      <c r="C83" s="121" t="s">
        <v>303</v>
      </c>
      <c r="D83" s="121"/>
      <c r="E83" s="121"/>
      <c r="F83" s="121"/>
      <c r="G83" s="121"/>
      <c r="H83" s="121"/>
      <c r="I83" s="121"/>
      <c r="J83" s="121"/>
    </row>
    <row r="84" spans="1:10" ht="25.5" customHeight="1" x14ac:dyDescent="0.25">
      <c r="A84" s="15"/>
      <c r="B84" s="83">
        <v>3</v>
      </c>
      <c r="C84" s="120" t="s">
        <v>304</v>
      </c>
      <c r="D84" s="120"/>
      <c r="E84" s="120"/>
      <c r="F84" s="120"/>
      <c r="G84" s="120"/>
      <c r="H84" s="120"/>
      <c r="I84" s="120"/>
      <c r="J84" s="120"/>
    </row>
    <row r="85" spans="1:10" ht="25.5" customHeight="1" x14ac:dyDescent="0.25">
      <c r="A85" s="15"/>
      <c r="B85" s="83">
        <v>4</v>
      </c>
      <c r="C85" s="121" t="s">
        <v>305</v>
      </c>
      <c r="D85" s="121"/>
      <c r="E85" s="121"/>
      <c r="F85" s="121"/>
      <c r="G85" s="121"/>
      <c r="H85" s="121"/>
      <c r="I85" s="121"/>
      <c r="J85" s="121"/>
    </row>
    <row r="86" spans="1:10" ht="25.5" customHeight="1" x14ac:dyDescent="0.25">
      <c r="A86" s="15"/>
      <c r="B86" s="83">
        <v>5</v>
      </c>
      <c r="C86" s="120" t="s">
        <v>306</v>
      </c>
      <c r="D86" s="120"/>
      <c r="E86" s="120"/>
      <c r="F86" s="120"/>
      <c r="G86" s="120"/>
      <c r="H86" s="120"/>
      <c r="I86" s="120"/>
      <c r="J86" s="120"/>
    </row>
    <row r="87" spans="1:10" ht="25.5" customHeight="1" x14ac:dyDescent="0.25">
      <c r="A87" s="15"/>
      <c r="B87" s="83">
        <v>6</v>
      </c>
      <c r="C87" s="121" t="s">
        <v>307</v>
      </c>
      <c r="D87" s="121"/>
      <c r="E87" s="121"/>
      <c r="F87" s="121"/>
      <c r="G87" s="121"/>
      <c r="H87" s="121"/>
      <c r="I87" s="121"/>
      <c r="J87" s="121"/>
    </row>
    <row r="88" spans="1:10" ht="25.5" customHeight="1" x14ac:dyDescent="0.25">
      <c r="A88" s="15"/>
      <c r="B88" s="83">
        <v>7</v>
      </c>
      <c r="C88" s="120" t="s">
        <v>308</v>
      </c>
      <c r="D88" s="120"/>
      <c r="E88" s="120"/>
      <c r="F88" s="120"/>
      <c r="G88" s="120"/>
      <c r="H88" s="120"/>
      <c r="I88" s="120"/>
      <c r="J88" s="120"/>
    </row>
    <row r="89" spans="1:10" x14ac:dyDescent="0.25">
      <c r="A89" s="15"/>
    </row>
    <row r="90" spans="1:10" x14ac:dyDescent="0.25">
      <c r="A90" s="15"/>
    </row>
    <row r="91" spans="1:10" ht="21" customHeight="1" x14ac:dyDescent="0.25">
      <c r="A91" s="15"/>
      <c r="B91" s="19" t="s">
        <v>309</v>
      </c>
      <c r="C91" s="20" t="s">
        <v>310</v>
      </c>
    </row>
    <row r="92" spans="1:10" ht="16.5" customHeight="1" x14ac:dyDescent="0.25">
      <c r="A92" s="15"/>
      <c r="C92" s="53" t="s">
        <v>106</v>
      </c>
      <c r="D92" s="54" t="s">
        <v>311</v>
      </c>
      <c r="E92" s="96" t="s">
        <v>108</v>
      </c>
      <c r="F92" s="96"/>
      <c r="G92" s="55" t="s">
        <v>109</v>
      </c>
      <c r="H92" s="56" t="s">
        <v>110</v>
      </c>
      <c r="I92" s="57" t="s">
        <v>312</v>
      </c>
    </row>
    <row r="93" spans="1:10" x14ac:dyDescent="0.25">
      <c r="A93" s="15"/>
    </row>
    <row r="94" spans="1:10" ht="30" customHeight="1" x14ac:dyDescent="0.25">
      <c r="A94" s="15"/>
      <c r="C94" s="98" t="s">
        <v>313</v>
      </c>
      <c r="D94" s="98"/>
      <c r="E94" s="98"/>
      <c r="F94" s="98"/>
      <c r="G94" s="98"/>
      <c r="H94" s="98"/>
      <c r="I94" s="98"/>
      <c r="J94" s="98"/>
    </row>
    <row r="95" spans="1:10" x14ac:dyDescent="0.25">
      <c r="A95" s="15"/>
    </row>
  </sheetData>
  <mergeCells count="49">
    <mergeCell ref="C88:J88"/>
    <mergeCell ref="E92:F92"/>
    <mergeCell ref="C94:J94"/>
    <mergeCell ref="C83:J83"/>
    <mergeCell ref="C84:J84"/>
    <mergeCell ref="C85:J85"/>
    <mergeCell ref="C86:J86"/>
    <mergeCell ref="C87:J87"/>
    <mergeCell ref="E69:G69"/>
    <mergeCell ref="E70:G70"/>
    <mergeCell ref="D72:J72"/>
    <mergeCell ref="C81:D81"/>
    <mergeCell ref="C82:J82"/>
    <mergeCell ref="E64:G64"/>
    <mergeCell ref="E65:G65"/>
    <mergeCell ref="E66:G66"/>
    <mergeCell ref="E67:G67"/>
    <mergeCell ref="E68:G68"/>
    <mergeCell ref="E30:G30"/>
    <mergeCell ref="E31:G31"/>
    <mergeCell ref="E32:G32"/>
    <mergeCell ref="D34:J34"/>
    <mergeCell ref="C63:D63"/>
    <mergeCell ref="E63:J63"/>
    <mergeCell ref="D25:J25"/>
    <mergeCell ref="E26:G26"/>
    <mergeCell ref="E27:G27"/>
    <mergeCell ref="E28:G28"/>
    <mergeCell ref="E29:G29"/>
    <mergeCell ref="D19:G19"/>
    <mergeCell ref="D20:G20"/>
    <mergeCell ref="D21:G21"/>
    <mergeCell ref="D22:G22"/>
    <mergeCell ref="D23:G23"/>
    <mergeCell ref="D14:J14"/>
    <mergeCell ref="D15:G15"/>
    <mergeCell ref="D16:G16"/>
    <mergeCell ref="D17:G17"/>
    <mergeCell ref="D18:G18"/>
    <mergeCell ref="D8:G8"/>
    <mergeCell ref="D9:G9"/>
    <mergeCell ref="D10:G10"/>
    <mergeCell ref="D11:G11"/>
    <mergeCell ref="D12:G12"/>
    <mergeCell ref="B2:G2"/>
    <mergeCell ref="H2:J3"/>
    <mergeCell ref="B3:G3"/>
    <mergeCell ref="D6:J6"/>
    <mergeCell ref="D7:G7"/>
  </mergeCells>
  <dataValidations count="2">
    <dataValidation type="list" allowBlank="1" showErrorMessage="1" errorTitle="Ungültiger Eintrag" error="Bitte einen Wert aus der Liste wählen." sqref="H36:H61" xr:uid="{00000000-0002-0000-0200-000000000000}">
      <formula1>Liste_Schutz</formula1>
      <formula2>0</formula2>
    </dataValidation>
    <dataValidation type="list" allowBlank="1" showErrorMessage="1" errorTitle="Ungültiger Eintrag" error="Bitte einen Wert aus der Liste wählen." sqref="J36:J61" xr:uid="{00000000-0002-0000-0200-000001000000}">
      <formula1>Liste_PF</formula1>
      <formula2>0</formula2>
    </dataValidation>
  </dataValidations>
  <pageMargins left="0.3" right="0.3" top="0.4" bottom="0.4" header="0.511811023622047" footer="0.511811023622047"/>
  <pageSetup paperSize="9" fitToHeight="0" orientation="landscape" horizontalDpi="300" verticalDpi="300"/>
  <rowBreaks count="2" manualBreakCount="2">
    <brk id="33" max="16383" man="1"/>
    <brk id="62"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24</vt:i4>
      </vt:variant>
    </vt:vector>
  </HeadingPairs>
  <TitlesOfParts>
    <vt:vector size="27" baseType="lpstr">
      <vt:lpstr>Musikfolge</vt:lpstr>
      <vt:lpstr>Auswertung</vt:lpstr>
      <vt:lpstr>Stammdaten</vt:lpstr>
      <vt:lpstr>Blk_Name</vt:lpstr>
      <vt:lpstr>Blk_Soll</vt:lpstr>
      <vt:lpstr>Musikfolge!Druckbereich</vt:lpstr>
      <vt:lpstr>Stammdaten!Druckbereich</vt:lpstr>
      <vt:lpstr>Musikfolge!Drucktitel</vt:lpstr>
      <vt:lpstr>Kat_Bearbeiter</vt:lpstr>
      <vt:lpstr>Kat_Dauer</vt:lpstr>
      <vt:lpstr>Kat_Komponist</vt:lpstr>
      <vt:lpstr>Kat_PF</vt:lpstr>
      <vt:lpstr>Kat_Schutz</vt:lpstr>
      <vt:lpstr>Kat_Titel</vt:lpstr>
      <vt:lpstr>Kat_Verleger</vt:lpstr>
      <vt:lpstr>Kat_WerkNr</vt:lpstr>
      <vt:lpstr>Liste_Nutzung</vt:lpstr>
      <vt:lpstr>Liste_PF</vt:lpstr>
      <vt:lpstr>Liste_Schutz</vt:lpstr>
      <vt:lpstr>Liste_Status</vt:lpstr>
      <vt:lpstr>Meldefrist_Datum</vt:lpstr>
      <vt:lpstr>Meldefrist_Wochen</vt:lpstr>
      <vt:lpstr>Schwelle_Direkt</vt:lpstr>
      <vt:lpstr>Toleranz_Block</vt:lpstr>
      <vt:lpstr>Toleranz_Dauer</vt:lpstr>
      <vt:lpstr>Warnschwelle_Tage</vt:lpstr>
      <vt:lpstr>Ziel_Pruefquote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2026-07-23T16:47:42Z</dcterms:created>
  <dcterms:modified xsi:type="dcterms:W3CDTF">2026-07-23T17:17:37Z</dcterms:modified>
  <dc:language>en-US</dc:language>
</cp:coreProperties>
</file>