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etränkeliste" sheetId="1" state="visible" r:id="rId3"/>
    <sheet name="Übersicht &amp; Stammdaten" sheetId="2" state="visible" r:id="rId4"/>
  </sheets>
  <definedNames>
    <definedName function="false" hidden="true" localSheetId="0" name="_xlnm._FilterDatabase" vbProcedure="false">Getränkeliste!$B$17:$Q$47</definedName>
    <definedName function="false" hidden="false" name="Anzahl_Gaeste" vbProcedure="false">Getränkeliste!$L$8</definedName>
    <definedName function="false" hidden="false" name="Budget" vbProcedure="false">Getränkeliste!$L$10</definedName>
    <definedName function="false" hidden="false" name="Sicherheitsfaktor" vbProcedure="false">Getränkeliste!$L$9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<sst xmlns="http://schemas.openxmlformats.org/spreadsheetml/2006/main" count="282" uniqueCount="143">
  <si>
    <t xml:space="preserve">GETRÄNKELISTE</t>
  </si>
  <si>
    <t xml:space="preserve">Planung │ Einkauf │ Kalkulation 2026</t>
  </si>
  <si>
    <t xml:space="preserve">01 │ VERANSTALTUNG &amp; PARAMETER</t>
  </si>
  <si>
    <t xml:space="preserve">Veranstaltung</t>
  </si>
  <si>
    <t xml:space="preserve">Firmenveranstaltung 2026</t>
  </si>
  <si>
    <t xml:space="preserve">Anzahl Gäste</t>
  </si>
  <si>
    <t xml:space="preserve">Ort</t>
  </si>
  <si>
    <t xml:space="preserve">Musterhalle Nordlicht</t>
  </si>
  <si>
    <t xml:space="preserve">Sicherheitsfaktor</t>
  </si>
  <si>
    <t xml:space="preserve">Datum</t>
  </si>
  <si>
    <t xml:space="preserve">17.10.2026</t>
  </si>
  <si>
    <t xml:space="preserve">Getränkebudget</t>
  </si>
  <si>
    <t xml:space="preserve">Verantwortlich</t>
  </si>
  <si>
    <t xml:space="preserve">Ines Beck</t>
  </si>
  <si>
    <t xml:space="preserve">Kalkulationsbasis</t>
  </si>
  <si>
    <t xml:space="preserve">Ø 3 h Verzehr</t>
  </si>
  <si>
    <t xml:space="preserve">02 │ KENNZAHLEN</t>
  </si>
  <si>
    <t xml:space="preserve">Positionen</t>
  </si>
  <si>
    <t xml:space="preserve">Kategorien</t>
  </si>
  <si>
    <t xml:space="preserve">Menge gesamt</t>
  </si>
  <si>
    <t xml:space="preserve">Kosten gesamt</t>
  </si>
  <si>
    <t xml:space="preserve">Budget-Nutzung</t>
  </si>
  <si>
    <t xml:space="preserve">Zu bestellen</t>
  </si>
  <si>
    <t xml:space="preserve">03 │ ARTIKELLISTE</t>
  </si>
  <si>
    <t xml:space="preserve">Nr</t>
  </si>
  <si>
    <t xml:space="preserve">Kategorie</t>
  </si>
  <si>
    <t xml:space="preserve">Getränk</t>
  </si>
  <si>
    <t xml:space="preserve">Einheit</t>
  </si>
  <si>
    <t xml:space="preserve">Größe (ml)</t>
  </si>
  <si>
    <t xml:space="preserve">EK netto</t>
  </si>
  <si>
    <t xml:space="preserve">USt%</t>
  </si>
  <si>
    <t xml:space="preserve">EK brutto</t>
  </si>
  <si>
    <t xml:space="preserve">Empf./ Person</t>
  </si>
  <si>
    <t xml:space="preserve">Menge</t>
  </si>
  <si>
    <t xml:space="preserve">Bestand</t>
  </si>
  <si>
    <t xml:space="preserve">Bedarf</t>
  </si>
  <si>
    <t xml:space="preserve">Kosten</t>
  </si>
  <si>
    <t xml:space="preserve">Verfügbarkeit</t>
  </si>
  <si>
    <t xml:space="preserve">Lieferant</t>
  </si>
  <si>
    <t xml:space="preserve">Bemerkung</t>
  </si>
  <si>
    <t xml:space="preserve">Bier</t>
  </si>
  <si>
    <t xml:space="preserve">Pils Standard</t>
  </si>
  <si>
    <t xml:space="preserve">Flasche</t>
  </si>
  <si>
    <t xml:space="preserve">Vorhanden</t>
  </si>
  <si>
    <t xml:space="preserve">Getränkegroßhandel Nord</t>
  </si>
  <si>
    <t xml:space="preserve">Kalt stellen</t>
  </si>
  <si>
    <t xml:space="preserve">Weizen naturtrüb</t>
  </si>
  <si>
    <t xml:space="preserve">Alkoholfreies Bier</t>
  </si>
  <si>
    <t xml:space="preserve">Fahrer &amp; Nichttrinker</t>
  </si>
  <si>
    <t xml:space="preserve">Radler</t>
  </si>
  <si>
    <t xml:space="preserve">Wein</t>
  </si>
  <si>
    <t xml:space="preserve">Weißwein trocken (Riesling)</t>
  </si>
  <si>
    <t xml:space="preserve">Weinhandlung Rebenblick</t>
  </si>
  <si>
    <t xml:space="preserve">Rotwein trocken (Spätburgunder)</t>
  </si>
  <si>
    <t xml:space="preserve">Zimmertemperatur</t>
  </si>
  <si>
    <t xml:space="preserve">Roséwein halbtrocken</t>
  </si>
  <si>
    <t xml:space="preserve">Sekt trocken</t>
  </si>
  <si>
    <t xml:space="preserve">Für Empfang</t>
  </si>
  <si>
    <t xml:space="preserve">Softdrinks</t>
  </si>
  <si>
    <t xml:space="preserve">Cola</t>
  </si>
  <si>
    <t xml:space="preserve">Cola Zero</t>
  </si>
  <si>
    <t xml:space="preserve">Apfelschorle</t>
  </si>
  <si>
    <t xml:space="preserve">Orangensaft</t>
  </si>
  <si>
    <t xml:space="preserve">Tonic Water</t>
  </si>
  <si>
    <t xml:space="preserve">Für Longdrinks</t>
  </si>
  <si>
    <t xml:space="preserve">Wasser</t>
  </si>
  <si>
    <t xml:space="preserve">Mineralwasser still</t>
  </si>
  <si>
    <t xml:space="preserve">Mineralwasser sprudelnd</t>
  </si>
  <si>
    <t xml:space="preserve">Spirituosen</t>
  </si>
  <si>
    <t xml:space="preserve">Wodka Premium</t>
  </si>
  <si>
    <t xml:space="preserve">Ausschankmenge 2 cl</t>
  </si>
  <si>
    <t xml:space="preserve">Gin Dry</t>
  </si>
  <si>
    <t xml:space="preserve">Ausschankmenge 4 cl</t>
  </si>
  <si>
    <t xml:space="preserve">Kräuterlikör</t>
  </si>
  <si>
    <t xml:space="preserve">Aperitif Bitter</t>
  </si>
  <si>
    <t xml:space="preserve">Für Aperitif-Runde</t>
  </si>
  <si>
    <t xml:space="preserve">Heißgetränke</t>
  </si>
  <si>
    <t xml:space="preserve">Filterkaffee</t>
  </si>
  <si>
    <t xml:space="preserve">kg</t>
  </si>
  <si>
    <t xml:space="preserve">Rösterei Morgenlicht</t>
  </si>
  <si>
    <t xml:space="preserve">Ø 100 Tassen/kg</t>
  </si>
  <si>
    <t xml:space="preserve">Espresso</t>
  </si>
  <si>
    <t xml:space="preserve">Schwarztee</t>
  </si>
  <si>
    <t xml:space="preserve">Beutel</t>
  </si>
  <si>
    <t xml:space="preserve">Kräutertee</t>
  </si>
  <si>
    <t xml:space="preserve">Sonstiges</t>
  </si>
  <si>
    <t xml:space="preserve">Milch (für Kaffee)</t>
  </si>
  <si>
    <t xml:space="preserve">Liter</t>
  </si>
  <si>
    <t xml:space="preserve">Zucker/Süßstoff</t>
  </si>
  <si>
    <t xml:space="preserve">Portion</t>
  </si>
  <si>
    <t xml:space="preserve">Zitronen (für Wasser/Cocktails)</t>
  </si>
  <si>
    <t xml:space="preserve">Stück</t>
  </si>
  <si>
    <t xml:space="preserve">—</t>
  </si>
  <si>
    <t xml:space="preserve">Σ</t>
  </si>
  <si>
    <t xml:space="preserve">ÜBERSICHT &amp; STAMMDATEN</t>
  </si>
  <si>
    <t xml:space="preserve">Auswertung │ Parameter │ Anleitung</t>
  </si>
  <si>
    <t xml:space="preserve">01 │ KENNZAHLEN</t>
  </si>
  <si>
    <t xml:space="preserve">Budget</t>
  </si>
  <si>
    <t xml:space="preserve">02 │ AUSWERTUNG NACH KATEGORIE</t>
  </si>
  <si>
    <t xml:space="preserve">Kosten-Anteil</t>
  </si>
  <si>
    <t xml:space="preserve">Anteil</t>
  </si>
  <si>
    <t xml:space="preserve">Ausverkauft</t>
  </si>
  <si>
    <t xml:space="preserve">Optional</t>
  </si>
  <si>
    <t xml:space="preserve">Summe</t>
  </si>
  <si>
    <t xml:space="preserve">SUMME</t>
  </si>
  <si>
    <t xml:space="preserve">03 │ PRÜFHINWEISE</t>
  </si>
  <si>
    <t xml:space="preserve">Feststellung</t>
  </si>
  <si>
    <t xml:space="preserve">Status</t>
  </si>
  <si>
    <t xml:space="preserve">Hinweis</t>
  </si>
  <si>
    <t xml:space="preserve">Budget eingehalten</t>
  </si>
  <si>
    <t xml:space="preserve">Gesamtkosten dürfen das Budget nicht überschreiten.</t>
  </si>
  <si>
    <t xml:space="preserve">Alle Positionen mit Preis</t>
  </si>
  <si>
    <t xml:space="preserve">Jede erfasste Position benötigt einen EK-Preis.</t>
  </si>
  <si>
    <t xml:space="preserve">Alle Positionen mit Empfehlung/Person</t>
  </si>
  <si>
    <t xml:space="preserve">Ohne Empfehlung/Person wird keine Menge berechnet.</t>
  </si>
  <si>
    <t xml:space="preserve">Nicht bestellte Positionen mit Bedarf</t>
  </si>
  <si>
    <t xml:space="preserve">Positionen mit Bedarf &gt; 0 sollten "Zu bestellen" sein.</t>
  </si>
  <si>
    <t xml:space="preserve">Wasseranteil ausreichend</t>
  </si>
  <si>
    <t xml:space="preserve">Faustregel: ≥ 1 Liter Wasser pro Person.</t>
  </si>
  <si>
    <t xml:space="preserve">Alkoholfreie Alternative vorhanden</t>
  </si>
  <si>
    <t xml:space="preserve">Mindestens 2 alkoholfreie Optionen empfohlen.</t>
  </si>
  <si>
    <t xml:space="preserve">04 │ GRAFISCHE AUSWERTUNG</t>
  </si>
  <si>
    <t xml:space="preserve">05 │ STAMMDATEN &amp; ANLEITUNG</t>
  </si>
  <si>
    <t xml:space="preserve">Einheiten</t>
  </si>
  <si>
    <t xml:space="preserve">Lieferanten</t>
  </si>
  <si>
    <t xml:space="preserve">Anleitung</t>
  </si>
  <si>
    <t xml:space="preserve">1. Anzahl Gäste, Sicherheitsfaktor und Budget im Abschnitt 01 eintragen.</t>
  </si>
  <si>
    <t xml:space="preserve">Kiste</t>
  </si>
  <si>
    <t xml:space="preserve">2. Getränke mit Kategorie, Einheit und Größe erfassen.</t>
  </si>
  <si>
    <t xml:space="preserve">Fass</t>
  </si>
  <si>
    <t xml:space="preserve">3. Einkaufspreis netto und USt-Satz ergänzen – EK brutto wird berechnet.</t>
  </si>
  <si>
    <t xml:space="preserve">Kanne</t>
  </si>
  <si>
    <t xml:space="preserve">Regional Süd GmbH</t>
  </si>
  <si>
    <t xml:space="preserve">4. Empfehlung je Person setzen – die Menge wird automatisch hochgerechnet.</t>
  </si>
  <si>
    <t xml:space="preserve">Glas</t>
  </si>
  <si>
    <t xml:space="preserve">Delikatessen Ost</t>
  </si>
  <si>
    <t xml:space="preserve">5. Aktuellen Bestand eintragen – Bedarf und Kosten werden berechnet.</t>
  </si>
  <si>
    <t xml:space="preserve">6. Verfügbarkeit setzen (Vorhanden / Zu bestellen / Ausverkauft / Optional).</t>
  </si>
  <si>
    <t xml:space="preserve">7. Prüfhinweise, Budget-Nutzung und Auswertung nach Kategorie kontrollieren.</t>
  </si>
  <si>
    <t xml:space="preserve">Farblegende</t>
  </si>
  <si>
    <t xml:space="preserve">Pack</t>
  </si>
  <si>
    <t xml:space="preserve">Eingabezelle</t>
  </si>
  <si>
    <t xml:space="preserve">Berechnung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</si>
</sst>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0"/>
    <numFmt numFmtId="167" formatCode="#,##0.00&quot; €&quot;"/>
    <numFmt numFmtId="168" formatCode="#,##0"/>
    <numFmt numFmtId="169" formatCode="0%"/>
    <numFmt numFmtId="170" formatCode="General"/>
  </numFmts>
  <fonts count="4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FFFFF"/>
      <name val="Calibri"/>
      <family val="0"/>
      <charset val="1"/>
    </font>
    <font>
      <i val="true"/>
      <sz val="11"/>
      <color rgb="FFE0BC7A"/>
      <name val="Calibri"/>
      <family val="0"/>
      <charset val="1"/>
    </font>
    <font>
      <b val="true"/>
      <sz val="11"/>
      <color rgb="FF6E3F1B"/>
      <name val="Calibri"/>
      <family val="0"/>
      <charset val="1"/>
    </font>
    <font>
      <b val="true"/>
      <sz val="9"/>
      <color rgb="FF6E3F1B"/>
      <name val="Calibri"/>
      <family val="0"/>
      <charset val="1"/>
    </font>
    <font>
      <sz val="10"/>
      <color rgb="FF000000"/>
      <name val="Calibri"/>
      <family val="0"/>
      <charset val="1"/>
    </font>
    <font>
      <b val="true"/>
      <sz val="8"/>
      <color rgb="FF6B6B6B"/>
      <name val="Calibri"/>
      <family val="0"/>
      <charset val="1"/>
    </font>
    <font>
      <b val="true"/>
      <sz val="18"/>
      <color rgb="FF6E3F1B"/>
      <name val="Calibri"/>
      <family val="0"/>
      <charset val="1"/>
    </font>
    <font>
      <b val="true"/>
      <sz val="18"/>
      <color rgb="FF24616B"/>
      <name val="Calibri"/>
      <family val="0"/>
      <charset val="1"/>
    </font>
    <font>
      <b val="true"/>
      <sz val="18"/>
      <color rgb="FF3E8892"/>
      <name val="Calibri"/>
      <family val="0"/>
      <charset val="1"/>
    </font>
    <font>
      <b val="true"/>
      <sz val="18"/>
      <color rgb="FFC99A48"/>
      <name val="Calibri"/>
      <family val="0"/>
      <charset val="1"/>
    </font>
    <font>
      <b val="true"/>
      <sz val="18"/>
      <color rgb="FF8E5A32"/>
      <name val="Calibri"/>
      <family val="0"/>
      <charset val="1"/>
    </font>
    <font>
      <b val="true"/>
      <sz val="18"/>
      <color rgb="FFC69024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sz val="9"/>
      <color rgb="FF6B6B6B"/>
      <name val="Calibri"/>
      <family val="0"/>
      <charset val="1"/>
    </font>
    <font>
      <sz val="9"/>
      <color rgb="FF000000"/>
      <name val="Calibri"/>
      <family val="0"/>
      <charset val="1"/>
    </font>
    <font>
      <b val="true"/>
      <sz val="10"/>
      <color rgb="FF000000"/>
      <name val="Calibri"/>
      <family val="0"/>
      <charset val="1"/>
    </font>
    <font>
      <b val="true"/>
      <sz val="9"/>
      <color rgb="FF000000"/>
      <name val="Calibri"/>
      <family val="0"/>
      <charset val="1"/>
    </font>
    <font>
      <i val="true"/>
      <sz val="9"/>
      <color rgb="FF6B6B6B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FFFFFF"/>
      <name val="Calibri"/>
      <family val="0"/>
      <charset val="1"/>
    </font>
    <font>
      <b val="true"/>
      <sz val="11"/>
      <color rgb="FFE0BC7A"/>
      <name val="Calibri"/>
      <family val="0"/>
      <charset val="1"/>
    </font>
    <font>
      <b val="true"/>
      <sz val="18"/>
      <color rgb="FFFFFFFF"/>
      <name val="Calibri"/>
      <family val="0"/>
      <charset val="1"/>
    </font>
    <font>
      <i val="true"/>
      <sz val="10"/>
      <color rgb="FFE0BC7A"/>
      <name val="Calibri"/>
      <family val="0"/>
      <charset val="1"/>
    </font>
    <font>
      <b val="true"/>
      <sz val="20"/>
      <color rgb="FF6E3F1B"/>
      <name val="Calibri"/>
      <family val="0"/>
      <charset val="1"/>
    </font>
    <font>
      <b val="true"/>
      <sz val="20"/>
      <color rgb="FF24616B"/>
      <name val="Calibri"/>
      <family val="0"/>
      <charset val="1"/>
    </font>
    <font>
      <b val="true"/>
      <sz val="20"/>
      <color rgb="FF3E8892"/>
      <name val="Calibri"/>
      <family val="0"/>
      <charset val="1"/>
    </font>
    <font>
      <b val="true"/>
      <sz val="20"/>
      <color rgb="FFC99A48"/>
      <name val="Calibri"/>
      <family val="0"/>
      <charset val="1"/>
    </font>
    <font>
      <b val="true"/>
      <sz val="20"/>
      <color rgb="FF8E5A32"/>
      <name val="Calibri"/>
      <family val="0"/>
      <charset val="1"/>
    </font>
    <font>
      <i val="true"/>
      <sz val="9"/>
      <color rgb="FF000000"/>
      <name val="Calibri"/>
      <family val="0"/>
      <charset val="1"/>
    </font>
    <font>
      <b val="true"/>
      <sz val="9"/>
      <color rgb="FF5C3A5A"/>
      <name val="Calibri"/>
      <family val="0"/>
      <charset val="1"/>
    </font>
    <font>
      <b val="true"/>
      <sz val="9"/>
      <color rgb="FF204E68"/>
      <name val="Calibri"/>
      <family val="0"/>
      <charset val="1"/>
    </font>
    <font>
      <b val="true"/>
      <sz val="9"/>
      <color rgb="FF1C5B67"/>
      <name val="Calibri"/>
      <family val="0"/>
      <charset val="1"/>
    </font>
    <font>
      <b val="true"/>
      <sz val="9"/>
      <color rgb="FF8B4A24"/>
      <name val="Calibri"/>
      <family val="0"/>
      <charset val="1"/>
    </font>
    <font>
      <b val="true"/>
      <sz val="9"/>
      <color rgb="FF1E7A3D"/>
      <name val="Calibri"/>
      <family val="0"/>
      <charset val="1"/>
    </font>
    <font>
      <b val="true"/>
      <sz val="9"/>
      <color rgb="FFC69024"/>
      <name val="Calibri"/>
      <family val="0"/>
      <charset val="1"/>
    </font>
    <font>
      <b val="true"/>
      <sz val="9"/>
      <color rgb="FFB03A28"/>
      <name val="Calibri"/>
      <family val="0"/>
      <charset val="1"/>
    </font>
    <font>
      <b val="true"/>
      <sz val="9"/>
      <color rgb="FF6B6B6B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6E3F1B"/>
        <bgColor rgb="FF8B4A24"/>
      </patternFill>
    </fill>
    <fill>
      <patternFill patternType="solid">
        <fgColor rgb="FFC99A48"/>
        <bgColor rgb="FFC69024"/>
      </patternFill>
    </fill>
    <fill>
      <patternFill patternType="solid">
        <fgColor rgb="FFFFF7DC"/>
        <bgColor rgb="FFFBF6E7"/>
      </patternFill>
    </fill>
    <fill>
      <patternFill patternType="solid">
        <fgColor rgb="FFFBF6E7"/>
        <bgColor rgb="FFFAF4E5"/>
      </patternFill>
    </fill>
    <fill>
      <patternFill patternType="solid">
        <fgColor rgb="FFF1EDE0"/>
        <bgColor rgb="FFF0EBD8"/>
      </patternFill>
    </fill>
    <fill>
      <patternFill patternType="solid">
        <fgColor rgb="FFFAF4E5"/>
        <bgColor rgb="FFFBF6E7"/>
      </patternFill>
    </fill>
    <fill>
      <patternFill patternType="solid">
        <fgColor rgb="FFFFFFFF"/>
        <bgColor rgb="FFFBF6E7"/>
      </patternFill>
    </fill>
    <fill>
      <patternFill patternType="solid">
        <fgColor rgb="FFF3E4C4"/>
        <bgColor rgb="FFFBEBC8"/>
      </patternFill>
    </fill>
    <fill>
      <patternFill patternType="solid">
        <fgColor rgb="FFE5D4E0"/>
        <bgColor rgb="FFD9D9D9"/>
      </patternFill>
    </fill>
    <fill>
      <patternFill patternType="solid">
        <fgColor rgb="FFD5E4EC"/>
        <bgColor rgb="FFDCE9EE"/>
      </patternFill>
    </fill>
    <fill>
      <patternFill patternType="solid">
        <fgColor rgb="FFDCE9EE"/>
        <bgColor rgb="FFD5E4EC"/>
      </patternFill>
    </fill>
    <fill>
      <patternFill patternType="solid">
        <fgColor rgb="FFE8D5B7"/>
        <bgColor rgb="FFEAD4C0"/>
      </patternFill>
    </fill>
    <fill>
      <patternFill patternType="solid">
        <fgColor rgb="FFEAD4C0"/>
        <bgColor rgb="FFE8D5B7"/>
      </patternFill>
    </fill>
    <fill>
      <patternFill patternType="solid">
        <fgColor rgb="FFDAEDD9"/>
        <bgColor rgb="FFDCE9EE"/>
      </patternFill>
    </fill>
    <fill>
      <patternFill patternType="solid">
        <fgColor rgb="FFFBEBC8"/>
        <bgColor rgb="FFF3E4C4"/>
      </patternFill>
    </fill>
    <fill>
      <patternFill patternType="solid">
        <fgColor rgb="FFF4DAD3"/>
        <bgColor rgb="FFF3E4C4"/>
      </patternFill>
    </fill>
  </fills>
  <borders count="7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6E3F1B"/>
      </bottom>
      <diagonal/>
    </border>
    <border diagonalUp="false" diagonalDown="false">
      <left/>
      <right/>
      <top/>
      <bottom style="thin">
        <color rgb="FFD9D0B8"/>
      </bottom>
      <diagonal/>
    </border>
    <border diagonalUp="false" diagonalDown="false">
      <left style="thin">
        <color rgb="FFD9D0B8"/>
      </left>
      <right/>
      <top style="medium">
        <color rgb="FFC99A48"/>
      </top>
      <bottom/>
      <diagonal/>
    </border>
    <border diagonalUp="false" diagonalDown="false">
      <left style="thin">
        <color rgb="FFD9D0B8"/>
      </left>
      <right/>
      <top/>
      <bottom style="thin">
        <color rgb="FFD9D0B8"/>
      </bottom>
      <diagonal/>
    </border>
    <border diagonalUp="false" diagonalDown="false">
      <left style="thin">
        <color rgb="FFD9D0B8"/>
      </left>
      <right style="thin">
        <color rgb="FFD9D0B8"/>
      </right>
      <top style="thin">
        <color rgb="FFD9D0B8"/>
      </top>
      <bottom style="thin">
        <color rgb="FFD9D0B8"/>
      </bottom>
      <diagonal/>
    </border>
    <border diagonalUp="false" diagonalDown="false">
      <left style="thin">
        <color rgb="FFD9D0B8"/>
      </left>
      <right/>
      <top style="thin">
        <color rgb="FFD9D0B8"/>
      </top>
      <bottom style="thin">
        <color rgb="FFD9D0B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64" fontId="8" fillId="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5" fontId="8" fillId="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6" fontId="8" fillId="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7" fontId="8" fillId="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2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3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4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5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8" fillId="4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18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8" fillId="6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20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7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0" fillId="6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2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3" fillId="2" borderId="0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8" fontId="23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25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23" fillId="2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26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7" fillId="2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28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29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30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31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32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1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70" fontId="18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8" fillId="7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18" fillId="7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8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70" fontId="18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8" fillId="8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9" fontId="18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70" fontId="1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9" fontId="1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3" fillId="2" borderId="0" xfId="0" applyFont="true" applyBorder="false" applyAlignment="true" applyProtection="false">
      <alignment horizontal="left" vertical="center" textRotation="0" wrapText="true" indent="1" shrinkToFit="false"/>
      <protection locked="true" hidden="false"/>
    </xf>
    <xf numFmtId="170" fontId="23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7" fontId="23" fillId="2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9" fontId="23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3" fillId="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16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9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4" fillId="10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5" fillId="11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6" fillId="12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7" fillId="13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7" fillId="1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8" fillId="1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9" fillId="1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0" fillId="17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0" fillId="4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1" fillId="6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7">
    <dxf>
      <fill>
        <patternFill patternType="solid">
          <fgColor rgb="FF6E3F1B"/>
          <bgColor rgb="FF000000"/>
        </patternFill>
      </fill>
    </dxf>
    <dxf>
      <fill>
        <patternFill patternType="solid">
          <fgColor rgb="FFFAF4E5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6B6B6B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D5E4EC"/>
          <bgColor rgb="FF000000"/>
        </patternFill>
      </fill>
    </dxf>
    <dxf>
      <fill>
        <patternFill patternType="solid">
          <fgColor rgb="FFDCE9EE"/>
          <bgColor rgb="FF000000"/>
        </patternFill>
      </fill>
    </dxf>
    <dxf>
      <fill>
        <patternFill patternType="solid">
          <fgColor rgb="FFE5D4E0"/>
          <bgColor rgb="FF000000"/>
        </patternFill>
      </fill>
    </dxf>
    <dxf>
      <fill>
        <patternFill patternType="solid">
          <fgColor rgb="FFE5E1D4"/>
          <bgColor rgb="FF000000"/>
        </patternFill>
      </fill>
    </dxf>
    <dxf>
      <fill>
        <patternFill patternType="solid">
          <fgColor rgb="FFE8D5B7"/>
          <bgColor rgb="FF000000"/>
        </patternFill>
      </fill>
    </dxf>
    <dxf>
      <fill>
        <patternFill patternType="solid">
          <fgColor rgb="FFEAD4C0"/>
          <bgColor rgb="FF000000"/>
        </patternFill>
      </fill>
    </dxf>
    <dxf>
      <fill>
        <patternFill patternType="solid">
          <fgColor rgb="FFF3E4C4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1C5B67"/>
          <bgColor rgb="FF000000"/>
        </patternFill>
      </fill>
    </dxf>
    <dxf>
      <fill>
        <patternFill patternType="solid">
          <fgColor rgb="FF204E68"/>
          <bgColor rgb="FF000000"/>
        </patternFill>
      </fill>
    </dxf>
    <dxf>
      <fill>
        <patternFill patternType="solid">
          <fgColor rgb="FF5C3A5A"/>
          <bgColor rgb="FF000000"/>
        </patternFill>
      </fill>
    </dxf>
    <dxf>
      <fill>
        <patternFill patternType="solid">
          <fgColor rgb="FF8B4A24"/>
          <bgColor rgb="FF000000"/>
        </patternFill>
      </fill>
    </dxf>
    <dxf>
      <fill>
        <patternFill patternType="solid">
          <fgColor rgb="FFFFF7DC"/>
          <bgColor rgb="FF000000"/>
        </patternFill>
      </fill>
    </dxf>
    <dxf>
      <fill>
        <patternFill patternType="solid">
          <fgColor rgb="FFF1EDE0"/>
          <bgColor rgb="FF000000"/>
        </patternFill>
      </fill>
    </dxf>
    <dxf>
      <fill>
        <patternFill patternType="solid">
          <fgColor rgb="FFFBEBC8"/>
          <bgColor rgb="FF000000"/>
        </patternFill>
      </fill>
    </dxf>
    <dxf>
      <fill>
        <patternFill patternType="solid">
          <fgColor rgb="FFC69024"/>
          <bgColor rgb="FF000000"/>
        </patternFill>
      </fill>
    </dxf>
    <dxf>
      <fill>
        <patternFill patternType="solid">
          <fgColor rgb="FFDAEDD9"/>
          <bgColor rgb="FF000000"/>
        </patternFill>
      </fill>
    </dxf>
    <dxf>
      <fill>
        <patternFill patternType="solid">
          <fgColor rgb="FF1E7A3D"/>
          <bgColor rgb="FF000000"/>
        </patternFill>
      </fill>
    </dxf>
    <dxf>
      <font>
        <name val="Calibri"/>
        <charset val="1"/>
        <family val="0"/>
        <b val="1"/>
        <color rgb="FF6E3F1B"/>
        <sz val="9"/>
      </font>
      <fill>
        <patternFill>
          <bgColor rgb="FFF3E4C4"/>
        </patternFill>
      </fill>
    </dxf>
    <dxf>
      <font>
        <name val="Calibri"/>
        <charset val="1"/>
        <family val="0"/>
        <b val="1"/>
        <color rgb="FF5C3A5A"/>
        <sz val="9"/>
      </font>
      <fill>
        <patternFill>
          <bgColor rgb="FFE5D4E0"/>
        </patternFill>
      </fill>
    </dxf>
    <dxf>
      <font>
        <name val="Calibri"/>
        <charset val="1"/>
        <family val="0"/>
        <b val="1"/>
        <color rgb="FF204E68"/>
        <sz val="9"/>
      </font>
      <fill>
        <patternFill>
          <bgColor rgb="FFD5E4EC"/>
        </patternFill>
      </fill>
    </dxf>
    <dxf>
      <font>
        <name val="Calibri"/>
        <charset val="1"/>
        <family val="0"/>
        <b val="1"/>
        <color rgb="FF1C5B67"/>
        <sz val="9"/>
      </font>
      <fill>
        <patternFill>
          <bgColor rgb="FFDCE9EE"/>
        </patternFill>
      </fill>
    </dxf>
    <dxf>
      <font>
        <name val="Calibri"/>
        <charset val="1"/>
        <family val="0"/>
        <b val="1"/>
        <color rgb="FF6E3F1B"/>
        <sz val="9"/>
      </font>
      <fill>
        <patternFill>
          <bgColor rgb="FFE8D5B7"/>
        </patternFill>
      </fill>
    </dxf>
    <dxf>
      <font>
        <name val="Calibri"/>
        <charset val="1"/>
        <family val="0"/>
        <b val="1"/>
        <color rgb="FF8B4A24"/>
        <sz val="9"/>
      </font>
      <fill>
        <patternFill>
          <bgColor rgb="FFEAD4C0"/>
        </patternFill>
      </fill>
    </dxf>
    <dxf>
      <font>
        <name val="Calibri"/>
        <charset val="1"/>
        <family val="0"/>
        <b val="1"/>
        <color rgb="FF6B6B6B"/>
        <sz val="9"/>
      </font>
      <fill>
        <patternFill>
          <bgColor rgb="FFE5E1D4"/>
        </patternFill>
      </fill>
    </dxf>
    <dxf>
      <font>
        <name val="Calibri"/>
        <charset val="1"/>
        <family val="0"/>
        <b val="1"/>
        <color rgb="FF1E7A3D"/>
        <sz val="9"/>
      </font>
      <fill>
        <patternFill>
          <bgColor rgb="FFDAEDD9"/>
        </patternFill>
      </fill>
    </dxf>
    <dxf>
      <font>
        <name val="Calibri"/>
        <charset val="1"/>
        <family val="0"/>
        <b val="1"/>
        <color rgb="FFC69024"/>
        <sz val="9"/>
      </font>
      <fill>
        <patternFill>
          <bgColor rgb="FFFBEBC8"/>
        </patternFill>
      </fill>
    </dxf>
    <dxf>
      <font>
        <name val="Calibri"/>
        <charset val="1"/>
        <family val="0"/>
        <b val="1"/>
        <color rgb="FFB03A28"/>
        <sz val="9"/>
      </font>
      <fill>
        <patternFill>
          <bgColor rgb="FFF4DAD3"/>
        </patternFill>
      </fill>
    </dxf>
    <dxf>
      <font>
        <name val="Calibri"/>
        <charset val="1"/>
        <family val="0"/>
        <i val="1"/>
        <color rgb="FF6B6B6B"/>
        <sz val="9"/>
      </font>
      <fill>
        <patternFill>
          <bgColor rgb="FFF0EBD8"/>
        </patternFill>
      </fill>
    </dxf>
    <dxf>
      <font>
        <name val="Calibri"/>
        <charset val="1"/>
        <family val="0"/>
        <b val="1"/>
        <color rgb="FFFFFFFF"/>
        <sz val="10"/>
      </font>
      <fill>
        <patternFill>
          <bgColor rgb="FF1E7A3D"/>
        </patternFill>
      </fill>
    </dxf>
    <dxf>
      <font>
        <name val="Calibri"/>
        <charset val="1"/>
        <family val="0"/>
        <b val="1"/>
        <color rgb="FFFFFFFF"/>
        <sz val="10"/>
      </font>
      <fill>
        <patternFill>
          <bgColor rgb="FFB03A28"/>
        </patternFill>
      </fill>
    </dxf>
    <dxf>
      <fill>
        <patternFill>
          <bgColor rgb="FFFAF4E5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0EBD8"/>
      <rgbColor rgb="FFFF00FF"/>
      <rgbColor rgb="FF00FFFF"/>
      <rgbColor rgb="FF800000"/>
      <rgbColor rgb="FF1E7A3D"/>
      <rgbColor rgb="FF000080"/>
      <rgbColor rgb="FF8B7355"/>
      <rgbColor rgb="FF800080"/>
      <rgbColor rgb="FF24616B"/>
      <rgbColor rgb="FFD9D0B8"/>
      <rgbColor rgb="FF878787"/>
      <rgbColor rgb="FFE5E1D4"/>
      <rgbColor rgb="FF8B4A24"/>
      <rgbColor rgb="FFFFF7DC"/>
      <rgbColor rgb="FFDCE9EE"/>
      <rgbColor rgb="FF660066"/>
      <rgbColor rgb="FFF4DAD3"/>
      <rgbColor rgb="FF0066CC"/>
      <rgbColor rgb="FFD9D9D9"/>
      <rgbColor rgb="FF000080"/>
      <rgbColor rgb="FFFF00FF"/>
      <rgbColor rgb="FFF1EDE0"/>
      <rgbColor rgb="FF00FFFF"/>
      <rgbColor rgb="FF800080"/>
      <rgbColor rgb="FF800000"/>
      <rgbColor rgb="FF1C5B67"/>
      <rgbColor rgb="FF0000FF"/>
      <rgbColor rgb="FF00CCFF"/>
      <rgbColor rgb="FFD5E4EC"/>
      <rgbColor rgb="FFDAEDD9"/>
      <rgbColor rgb="FFFBEBC8"/>
      <rgbColor rgb="FFE5D4E0"/>
      <rgbColor rgb="FFE0BC7A"/>
      <rgbColor rgb="FFEAD4C0"/>
      <rgbColor rgb="FFE8D5B7"/>
      <rgbColor rgb="FF4F81BD"/>
      <rgbColor rgb="FFFBF6E7"/>
      <rgbColor rgb="FFFAF4E5"/>
      <rgbColor rgb="FFF3E4C4"/>
      <rgbColor rgb="FFC69024"/>
      <rgbColor rgb="FFFF6600"/>
      <rgbColor rgb="FF6B6B6B"/>
      <rgbColor rgb="FFC99A48"/>
      <rgbColor rgb="FF204E68"/>
      <rgbColor rgb="FF3E8892"/>
      <rgbColor rgb="FF003300"/>
      <rgbColor rgb="FF6E3F1B"/>
      <rgbColor rgb="FFB03A28"/>
      <rgbColor rgb="FF8E5A32"/>
      <rgbColor rgb="FF333399"/>
      <rgbColor rgb="FF5C3A5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Kosten je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'Übersicht &amp; Stammdaten'!F13</c:f>
              <c:strCache>
                <c:ptCount val="1"/>
                <c:pt idx="0">
                  <c:v>Kosten</c:v>
                </c:pt>
              </c:strCache>
            </c:strRef>
          </c:tx>
          <c:spPr>
            <a:solidFill>
              <a:srgbClr val="24616b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'Übersicht &amp; Stammdaten'!$B$14:$B$20</c:f>
              <c:strCache>
                <c:ptCount val="7"/>
                <c:pt idx="0">
                  <c:v>Bier</c:v>
                </c:pt>
                <c:pt idx="1">
                  <c:v>Wein</c:v>
                </c:pt>
                <c:pt idx="2">
                  <c:v>Softdrinks</c:v>
                </c:pt>
                <c:pt idx="3">
                  <c:v>Wasser</c:v>
                </c:pt>
                <c:pt idx="4">
                  <c:v>Spirituosen</c:v>
                </c:pt>
                <c:pt idx="5">
                  <c:v>Heißgetränke</c:v>
                </c:pt>
                <c:pt idx="6">
                  <c:v>Sonstiges</c:v>
                </c:pt>
              </c:strCache>
            </c:strRef>
          </c:cat>
          <c:val>
            <c:numRef>
              <c:f>'Übersicht &amp; Stammdaten'!$F$14:$F$20</c:f>
              <c:numCache>
                <c:formatCode>#,##0.00" €"</c:formatCode>
                <c:ptCount val="7"/>
                <c:pt idx="0">
                  <c:v>359.09</c:v>
                </c:pt>
                <c:pt idx="1">
                  <c:v>1306.98</c:v>
                </c:pt>
                <c:pt idx="2">
                  <c:v>371.94</c:v>
                </c:pt>
                <c:pt idx="3">
                  <c:v>224.9</c:v>
                </c:pt>
                <c:pt idx="4">
                  <c:v>691.2</c:v>
                </c:pt>
                <c:pt idx="5">
                  <c:v>109.36</c:v>
                </c:pt>
                <c:pt idx="6">
                  <c:v>11.9</c:v>
                </c:pt>
              </c:numCache>
            </c:numRef>
          </c:val>
        </c:ser>
        <c:gapWidth val="150"/>
        <c:overlap val="0"/>
        <c:axId val="58020642"/>
        <c:axId val="95432410"/>
      </c:barChart>
      <c:catAx>
        <c:axId val="5802064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5432410"/>
        <c:crosses val="autoZero"/>
        <c:auto val="1"/>
        <c:lblAlgn val="ctr"/>
        <c:lblOffset val="100"/>
        <c:noMultiLvlLbl val="0"/>
      </c:catAx>
      <c:valAx>
        <c:axId val="9543241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5802064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Menge je Kategorie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'Übersicht &amp; Stammdaten'!D13</c:f>
              <c:strCache>
                <c:ptCount val="1"/>
                <c:pt idx="0">
                  <c:v>Menge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6e3f1b"/>
              </a:solidFill>
              <a:ln w="0">
                <a:noFill/>
              </a:ln>
            </c:spPr>
          </c:dPt>
          <c:dPt>
            <c:idx val="1"/>
            <c:spPr>
              <a:solidFill>
                <a:srgbClr val="5c3a5a"/>
              </a:solidFill>
              <a:ln w="0">
                <a:noFill/>
              </a:ln>
            </c:spPr>
          </c:dPt>
          <c:dPt>
            <c:idx val="2"/>
            <c:spPr>
              <a:solidFill>
                <a:srgbClr val="24616b"/>
              </a:solidFill>
              <a:ln w="0">
                <a:noFill/>
              </a:ln>
            </c:spPr>
          </c:dPt>
          <c:dPt>
            <c:idx val="3"/>
            <c:spPr>
              <a:solidFill>
                <a:srgbClr val="3e8892"/>
              </a:solidFill>
              <a:ln w="0">
                <a:noFill/>
              </a:ln>
            </c:spPr>
          </c:dPt>
          <c:dPt>
            <c:idx val="4"/>
            <c:spPr>
              <a:solidFill>
                <a:srgbClr val="8e5a32"/>
              </a:solidFill>
              <a:ln w="0">
                <a:noFill/>
              </a:ln>
            </c:spPr>
          </c:dPt>
          <c:dPt>
            <c:idx val="5"/>
            <c:spPr>
              <a:solidFill>
                <a:srgbClr val="c99a48"/>
              </a:solidFill>
              <a:ln w="0">
                <a:noFill/>
              </a:ln>
            </c:spPr>
          </c:dPt>
          <c:dPt>
            <c:idx val="6"/>
            <c:spPr>
              <a:solidFill>
                <a:srgbClr val="8b7355"/>
              </a:solidFill>
              <a:ln w="0">
                <a:noFill/>
              </a:ln>
            </c:spPr>
          </c:dPt>
          <c:dLbls>
            <c:dLbl>
              <c:idx val="0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1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2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3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4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5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dLbl>
              <c:idx val="6"/>
              <c:txPr>
                <a:bodyPr wrap="square"/>
                <a:lstStyle/>
                <a:p>
                  <a:pPr>
                    <a:defRPr b="0" sz="1000" spc="-1" strike="noStrike">
                      <a:solidFill>
                        <a:srgbClr val="000000"/>
                      </a:solidFill>
                      <a:latin typeface="Calibri"/>
                    </a:defRPr>
                  </a:pPr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eparator>; </c:separator>
            </c:dLbl>
            <c:txPr>
              <a:bodyPr wrap="square"/>
              <a:lstStyle/>
              <a:p>
                <a:pPr>
                  <a:defRPr b="0" sz="1000" spc="-1" strike="noStrike">
                    <a:solidFill>
                      <a:srgbClr val="000000"/>
                    </a:solidFill>
                    <a:latin typeface="Calibri"/>
                  </a:defRPr>
                </a:pPr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eparator>; </c:separator>
            <c:showLeaderLines val="1"/>
          </c:dLbls>
          <c:cat>
            <c:strRef>
              <c:f>'Übersicht &amp; Stammdaten'!$B$14:$B$20</c:f>
              <c:strCache>
                <c:ptCount val="7"/>
                <c:pt idx="0">
                  <c:v>Bier</c:v>
                </c:pt>
                <c:pt idx="1">
                  <c:v>Wein</c:v>
                </c:pt>
                <c:pt idx="2">
                  <c:v>Softdrinks</c:v>
                </c:pt>
                <c:pt idx="3">
                  <c:v>Wasser</c:v>
                </c:pt>
                <c:pt idx="4">
                  <c:v>Spirituosen</c:v>
                </c:pt>
                <c:pt idx="5">
                  <c:v>Heißgetränke</c:v>
                </c:pt>
                <c:pt idx="6">
                  <c:v>Sonstiges</c:v>
                </c:pt>
              </c:strCache>
            </c:strRef>
          </c:cat>
          <c:val>
            <c:numRef>
              <c:f>'Übersicht &amp; Stammdaten'!$D$14:$D$20</c:f>
              <c:numCache>
                <c:formatCode>General</c:formatCode>
                <c:ptCount val="7"/>
                <c:pt idx="0">
                  <c:v>415</c:v>
                </c:pt>
                <c:pt idx="1">
                  <c:v>150</c:v>
                </c:pt>
                <c:pt idx="2">
                  <c:v>265</c:v>
                </c:pt>
                <c:pt idx="3">
                  <c:v>346</c:v>
                </c:pt>
                <c:pt idx="4">
                  <c:v>48</c:v>
                </c:pt>
                <c:pt idx="5">
                  <c:v>23</c:v>
                </c:pt>
                <c:pt idx="6">
                  <c:v>127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33</xdr:row>
      <xdr:rowOff>0</xdr:rowOff>
    </xdr:from>
    <xdr:to>
      <xdr:col>6</xdr:col>
      <xdr:colOff>669600</xdr:colOff>
      <xdr:row>50</xdr:row>
      <xdr:rowOff>1080</xdr:rowOff>
    </xdr:to>
    <xdr:graphicFrame>
      <xdr:nvGraphicFramePr>
        <xdr:cNvPr id="0" name="Chart 1"/>
        <xdr:cNvGraphicFramePr/>
      </xdr:nvGraphicFramePr>
      <xdr:xfrm>
        <a:off x="211320" y="7896240"/>
        <a:ext cx="503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33</xdr:row>
      <xdr:rowOff>0</xdr:rowOff>
    </xdr:from>
    <xdr:to>
      <xdr:col>10</xdr:col>
      <xdr:colOff>850680</xdr:colOff>
      <xdr:row>50</xdr:row>
      <xdr:rowOff>1080</xdr:rowOff>
    </xdr:to>
    <xdr:graphicFrame>
      <xdr:nvGraphicFramePr>
        <xdr:cNvPr id="1" name="Chart 2"/>
        <xdr:cNvGraphicFramePr/>
      </xdr:nvGraphicFramePr>
      <xdr:xfrm>
        <a:off x="5427360" y="7896240"/>
        <a:ext cx="359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7" topLeftCell="A1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"/>
    <col collapsed="false" customWidth="true" hidden="false" outlineLevel="0" max="3" min="3" style="0" width="13"/>
    <col collapsed="false" customWidth="true" hidden="false" outlineLevel="0" max="4" min="4" style="0" width="24"/>
    <col collapsed="false" customWidth="true" hidden="false" outlineLevel="0" max="5" min="5" style="0" width="11"/>
    <col collapsed="false" customWidth="true" hidden="false" outlineLevel="0" max="6" min="6" style="0" width="9"/>
    <col collapsed="false" customWidth="true" hidden="false" outlineLevel="0" max="7" min="7" style="0" width="11"/>
    <col collapsed="false" customWidth="true" hidden="false" outlineLevel="0" max="8" min="8" style="0" width="7"/>
    <col collapsed="false" customWidth="true" hidden="false" outlineLevel="0" max="9" min="9" style="0" width="11"/>
    <col collapsed="false" customWidth="true" hidden="false" outlineLevel="0" max="13" min="10" style="0" width="10"/>
    <col collapsed="false" customWidth="true" hidden="false" outlineLevel="0" max="14" min="14" style="0" width="12"/>
    <col collapsed="false" customWidth="true" hidden="false" outlineLevel="0" max="15" min="15" style="0" width="13"/>
    <col collapsed="false" customWidth="true" hidden="false" outlineLevel="0" max="16" min="16" style="0" width="17"/>
    <col collapsed="false" customWidth="true" hidden="false" outlineLevel="0" max="17" min="17" style="0" width="20"/>
    <col collapsed="false" customWidth="true" hidden="false" outlineLevel="0" max="18" min="18" style="0" width="3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customFormat="false" ht="33.75" hidden="false" customHeight="true" outlineLevel="0" collapsed="false">
      <c r="A2" s="1"/>
      <c r="B2" s="2" t="s">
        <v>0</v>
      </c>
      <c r="C2" s="2"/>
      <c r="D2" s="2"/>
      <c r="E2" s="2"/>
      <c r="F2" s="2"/>
      <c r="G2" s="2"/>
      <c r="H2" s="2"/>
      <c r="I2" s="3" t="s">
        <v>1</v>
      </c>
      <c r="J2" s="3"/>
      <c r="K2" s="3"/>
      <c r="L2" s="3"/>
      <c r="M2" s="3"/>
      <c r="N2" s="3"/>
      <c r="O2" s="3"/>
      <c r="P2" s="3"/>
      <c r="Q2" s="3"/>
      <c r="R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customFormat="false" ht="3.7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customFormat="false" ht="7.5" hidden="false" customHeight="true" outlineLevel="0" collapsed="false"/>
    <row r="6" customFormat="false" ht="21.75" hidden="false" customHeight="true" outlineLevel="0" collapsed="false">
      <c r="B6" s="5" t="s">
        <v>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8" customFormat="false" ht="18" hidden="false" customHeight="true" outlineLevel="0" collapsed="false">
      <c r="B8" s="6" t="s">
        <v>3</v>
      </c>
      <c r="C8" s="7" t="s">
        <v>4</v>
      </c>
      <c r="D8" s="7"/>
      <c r="E8" s="7"/>
      <c r="F8" s="7"/>
      <c r="G8" s="7"/>
      <c r="H8" s="7"/>
      <c r="J8" s="6" t="s">
        <v>5</v>
      </c>
      <c r="L8" s="8" t="n">
        <v>100</v>
      </c>
      <c r="M8" s="8"/>
      <c r="N8" s="8"/>
      <c r="O8" s="8"/>
      <c r="P8" s="8"/>
      <c r="Q8" s="8"/>
    </row>
    <row r="9" customFormat="false" ht="18" hidden="false" customHeight="true" outlineLevel="0" collapsed="false">
      <c r="B9" s="6" t="s">
        <v>6</v>
      </c>
      <c r="C9" s="7" t="s">
        <v>7</v>
      </c>
      <c r="D9" s="7"/>
      <c r="E9" s="7"/>
      <c r="F9" s="7"/>
      <c r="G9" s="7"/>
      <c r="H9" s="7"/>
      <c r="J9" s="6" t="s">
        <v>8</v>
      </c>
      <c r="L9" s="9" t="n">
        <v>1.15</v>
      </c>
      <c r="M9" s="9"/>
      <c r="N9" s="9"/>
      <c r="O9" s="9"/>
      <c r="P9" s="9"/>
      <c r="Q9" s="9"/>
    </row>
    <row r="10" customFormat="false" ht="18" hidden="false" customHeight="true" outlineLevel="0" collapsed="false">
      <c r="B10" s="6" t="s">
        <v>9</v>
      </c>
      <c r="C10" s="7" t="s">
        <v>10</v>
      </c>
      <c r="D10" s="7"/>
      <c r="E10" s="7"/>
      <c r="F10" s="7"/>
      <c r="G10" s="7"/>
      <c r="H10" s="7"/>
      <c r="J10" s="6" t="s">
        <v>11</v>
      </c>
      <c r="L10" s="10" t="n">
        <v>3500</v>
      </c>
      <c r="M10" s="10"/>
      <c r="N10" s="10"/>
      <c r="O10" s="10"/>
      <c r="P10" s="10"/>
      <c r="Q10" s="10"/>
    </row>
    <row r="11" customFormat="false" ht="18" hidden="false" customHeight="true" outlineLevel="0" collapsed="false">
      <c r="B11" s="6" t="s">
        <v>12</v>
      </c>
      <c r="C11" s="7" t="s">
        <v>13</v>
      </c>
      <c r="D11" s="7"/>
      <c r="E11" s="7"/>
      <c r="F11" s="7"/>
      <c r="G11" s="7"/>
      <c r="H11" s="7"/>
      <c r="J11" s="6" t="s">
        <v>14</v>
      </c>
      <c r="L11" s="7" t="s">
        <v>15</v>
      </c>
      <c r="M11" s="7"/>
      <c r="N11" s="7"/>
      <c r="O11" s="7"/>
      <c r="P11" s="7"/>
      <c r="Q11" s="7"/>
    </row>
    <row r="12" customFormat="false" ht="7.5" hidden="false" customHeight="true" outlineLevel="0" collapsed="false"/>
    <row r="13" customFormat="false" ht="21.75" hidden="false" customHeight="true" outlineLevel="0" collapsed="false">
      <c r="B13" s="5" t="s">
        <v>16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customFormat="false" ht="18" hidden="false" customHeight="true" outlineLevel="0" collapsed="false">
      <c r="B14" s="11" t="s">
        <v>17</v>
      </c>
      <c r="C14" s="11"/>
      <c r="D14" s="11"/>
      <c r="E14" s="11" t="s">
        <v>18</v>
      </c>
      <c r="F14" s="11"/>
      <c r="G14" s="11"/>
      <c r="H14" s="11" t="s">
        <v>19</v>
      </c>
      <c r="I14" s="11"/>
      <c r="J14" s="11" t="s">
        <v>20</v>
      </c>
      <c r="K14" s="11"/>
      <c r="L14" s="11"/>
      <c r="M14" s="11" t="s">
        <v>21</v>
      </c>
      <c r="N14" s="11"/>
      <c r="O14" s="11" t="s">
        <v>22</v>
      </c>
      <c r="P14" s="11"/>
      <c r="Q14" s="11"/>
    </row>
    <row r="15" customFormat="false" ht="31.5" hidden="false" customHeight="true" outlineLevel="0" collapsed="false">
      <c r="B15" s="12" t="n">
        <f aca="false">COUNTA(D18:D47)</f>
        <v>26</v>
      </c>
      <c r="C15" s="12"/>
      <c r="D15" s="12"/>
      <c r="E15" s="13" t="n">
        <f aca="false">SUMPRODUCT((C18:C47&lt;&gt;"")/COUNTIF(C18:C47,C18:C47&amp;""))</f>
        <v>7</v>
      </c>
      <c r="F15" s="13"/>
      <c r="G15" s="13"/>
      <c r="H15" s="14" t="n">
        <f aca="false">SUM(K18:K47)</f>
        <v>1374</v>
      </c>
      <c r="I15" s="14"/>
      <c r="J15" s="15" t="n">
        <f aca="false">SUM(N18:N47)</f>
        <v>3075.37</v>
      </c>
      <c r="K15" s="15"/>
      <c r="L15" s="15"/>
      <c r="M15" s="16" t="n">
        <f aca="false">IFERROR(SUM(N18:N47)/Budget,0)</f>
        <v>0.878677142857143</v>
      </c>
      <c r="N15" s="16"/>
      <c r="O15" s="17" t="n">
        <f aca="false">COUNTIF(O18:O47,"Zu bestellen")</f>
        <v>4</v>
      </c>
      <c r="P15" s="17"/>
      <c r="Q15" s="17"/>
    </row>
    <row r="16" customFormat="false" ht="21.75" hidden="false" customHeight="true" outlineLevel="0" collapsed="false">
      <c r="B16" s="5" t="s">
        <v>23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customFormat="false" ht="31.5" hidden="false" customHeight="true" outlineLevel="0" collapsed="false">
      <c r="B17" s="18" t="s">
        <v>24</v>
      </c>
      <c r="C17" s="18" t="s">
        <v>25</v>
      </c>
      <c r="D17" s="18" t="s">
        <v>26</v>
      </c>
      <c r="E17" s="18" t="s">
        <v>27</v>
      </c>
      <c r="F17" s="18" t="s">
        <v>28</v>
      </c>
      <c r="G17" s="18" t="s">
        <v>29</v>
      </c>
      <c r="H17" s="18" t="s">
        <v>30</v>
      </c>
      <c r="I17" s="18" t="s">
        <v>31</v>
      </c>
      <c r="J17" s="18" t="s">
        <v>32</v>
      </c>
      <c r="K17" s="18" t="s">
        <v>33</v>
      </c>
      <c r="L17" s="18" t="s">
        <v>34</v>
      </c>
      <c r="M17" s="18" t="s">
        <v>35</v>
      </c>
      <c r="N17" s="18" t="s">
        <v>36</v>
      </c>
      <c r="O17" s="18" t="s">
        <v>37</v>
      </c>
      <c r="P17" s="18" t="s">
        <v>38</v>
      </c>
      <c r="Q17" s="18" t="s">
        <v>39</v>
      </c>
    </row>
    <row r="18" customFormat="false" ht="19.5" hidden="false" customHeight="true" outlineLevel="0" collapsed="false">
      <c r="B18" s="19" t="n">
        <v>1</v>
      </c>
      <c r="C18" s="20" t="s">
        <v>40</v>
      </c>
      <c r="D18" s="21" t="s">
        <v>41</v>
      </c>
      <c r="E18" s="20" t="s">
        <v>42</v>
      </c>
      <c r="F18" s="20" t="n">
        <v>500</v>
      </c>
      <c r="G18" s="22" t="n">
        <v>0.65</v>
      </c>
      <c r="H18" s="23" t="n">
        <v>0.19</v>
      </c>
      <c r="I18" s="24" t="n">
        <f aca="false">ROUND(G18*(1+H18),2)</f>
        <v>0.77</v>
      </c>
      <c r="J18" s="25" t="n">
        <v>2</v>
      </c>
      <c r="K18" s="26" t="n">
        <f aca="false">IF(J18="",0,ROUNDUP(J18*Anzahl_Gaeste*Sicherheitsfaktor,0))</f>
        <v>230</v>
      </c>
      <c r="L18" s="27" t="n">
        <v>60</v>
      </c>
      <c r="M18" s="28" t="n">
        <f aca="false">MAX(0,K18-L18)</f>
        <v>170</v>
      </c>
      <c r="N18" s="29" t="n">
        <f aca="false">ROUND(K18*I18,2)</f>
        <v>177.1</v>
      </c>
      <c r="O18" s="20" t="s">
        <v>43</v>
      </c>
      <c r="P18" s="30" t="s">
        <v>44</v>
      </c>
      <c r="Q18" s="31" t="s">
        <v>45</v>
      </c>
    </row>
    <row r="19" customFormat="false" ht="19.5" hidden="false" customHeight="true" outlineLevel="0" collapsed="false">
      <c r="B19" s="19" t="n">
        <v>2</v>
      </c>
      <c r="C19" s="20" t="s">
        <v>40</v>
      </c>
      <c r="D19" s="21" t="s">
        <v>46</v>
      </c>
      <c r="E19" s="20" t="s">
        <v>42</v>
      </c>
      <c r="F19" s="20" t="n">
        <v>500</v>
      </c>
      <c r="G19" s="22" t="n">
        <v>0.85</v>
      </c>
      <c r="H19" s="23" t="n">
        <v>0.19</v>
      </c>
      <c r="I19" s="24" t="n">
        <f aca="false">ROUND(G19*(1+H19),2)</f>
        <v>1.01</v>
      </c>
      <c r="J19" s="25" t="n">
        <v>0.8</v>
      </c>
      <c r="K19" s="26" t="n">
        <f aca="false">IF(J19="",0,ROUNDUP(J19*Anzahl_Gaeste*Sicherheitsfaktor,0))</f>
        <v>92</v>
      </c>
      <c r="L19" s="27" t="n">
        <v>20</v>
      </c>
      <c r="M19" s="28" t="n">
        <f aca="false">MAX(0,K19-L19)</f>
        <v>72</v>
      </c>
      <c r="N19" s="29" t="n">
        <f aca="false">ROUND(K19*I19,2)</f>
        <v>92.92</v>
      </c>
      <c r="O19" s="20" t="s">
        <v>43</v>
      </c>
      <c r="P19" s="30" t="s">
        <v>44</v>
      </c>
      <c r="Q19" s="31"/>
    </row>
    <row r="20" customFormat="false" ht="19.5" hidden="false" customHeight="true" outlineLevel="0" collapsed="false">
      <c r="B20" s="19" t="n">
        <v>3</v>
      </c>
      <c r="C20" s="20" t="s">
        <v>40</v>
      </c>
      <c r="D20" s="21" t="s">
        <v>47</v>
      </c>
      <c r="E20" s="20" t="s">
        <v>42</v>
      </c>
      <c r="F20" s="20" t="n">
        <v>330</v>
      </c>
      <c r="G20" s="22" t="n">
        <v>0.75</v>
      </c>
      <c r="H20" s="23" t="n">
        <v>0.19</v>
      </c>
      <c r="I20" s="24" t="n">
        <f aca="false">ROUND(G20*(1+H20),2)</f>
        <v>0.89</v>
      </c>
      <c r="J20" s="25" t="n">
        <v>0.5</v>
      </c>
      <c r="K20" s="26" t="n">
        <f aca="false">IF(J20="",0,ROUNDUP(J20*Anzahl_Gaeste*Sicherheitsfaktor,0))</f>
        <v>58</v>
      </c>
      <c r="L20" s="27" t="n">
        <v>15</v>
      </c>
      <c r="M20" s="28" t="n">
        <f aca="false">MAX(0,K20-L20)</f>
        <v>43</v>
      </c>
      <c r="N20" s="29" t="n">
        <f aca="false">ROUND(K20*I20,2)</f>
        <v>51.62</v>
      </c>
      <c r="O20" s="20" t="s">
        <v>43</v>
      </c>
      <c r="P20" s="30" t="s">
        <v>44</v>
      </c>
      <c r="Q20" s="31" t="s">
        <v>48</v>
      </c>
    </row>
    <row r="21" customFormat="false" ht="19.5" hidden="false" customHeight="true" outlineLevel="0" collapsed="false">
      <c r="B21" s="19" t="n">
        <v>4</v>
      </c>
      <c r="C21" s="20" t="s">
        <v>40</v>
      </c>
      <c r="D21" s="21" t="s">
        <v>49</v>
      </c>
      <c r="E21" s="20" t="s">
        <v>42</v>
      </c>
      <c r="F21" s="20" t="n">
        <v>500</v>
      </c>
      <c r="G21" s="22" t="n">
        <v>0.9</v>
      </c>
      <c r="H21" s="23" t="n">
        <v>0.19</v>
      </c>
      <c r="I21" s="24" t="n">
        <f aca="false">ROUND(G21*(1+H21),2)</f>
        <v>1.07</v>
      </c>
      <c r="J21" s="25" t="n">
        <v>0.3</v>
      </c>
      <c r="K21" s="26" t="n">
        <f aca="false">IF(J21="",0,ROUNDUP(J21*Anzahl_Gaeste*Sicherheitsfaktor,0))</f>
        <v>35</v>
      </c>
      <c r="L21" s="27" t="n">
        <v>8</v>
      </c>
      <c r="M21" s="28" t="n">
        <f aca="false">MAX(0,K21-L21)</f>
        <v>27</v>
      </c>
      <c r="N21" s="29" t="n">
        <f aca="false">ROUND(K21*I21,2)</f>
        <v>37.45</v>
      </c>
      <c r="O21" s="20" t="s">
        <v>22</v>
      </c>
      <c r="P21" s="30" t="s">
        <v>44</v>
      </c>
      <c r="Q21" s="31"/>
    </row>
    <row r="22" customFormat="false" ht="19.5" hidden="false" customHeight="true" outlineLevel="0" collapsed="false">
      <c r="B22" s="19" t="n">
        <v>5</v>
      </c>
      <c r="C22" s="20" t="s">
        <v>50</v>
      </c>
      <c r="D22" s="21" t="s">
        <v>51</v>
      </c>
      <c r="E22" s="20" t="s">
        <v>42</v>
      </c>
      <c r="F22" s="20" t="n">
        <v>750</v>
      </c>
      <c r="G22" s="22" t="n">
        <v>6.2</v>
      </c>
      <c r="H22" s="23" t="n">
        <v>0.19</v>
      </c>
      <c r="I22" s="24" t="n">
        <f aca="false">ROUND(G22*(1+H22),2)</f>
        <v>7.38</v>
      </c>
      <c r="J22" s="25" t="n">
        <v>0.4</v>
      </c>
      <c r="K22" s="26" t="n">
        <f aca="false">IF(J22="",0,ROUNDUP(J22*Anzahl_Gaeste*Sicherheitsfaktor,0))</f>
        <v>46</v>
      </c>
      <c r="L22" s="27" t="n">
        <v>10</v>
      </c>
      <c r="M22" s="28" t="n">
        <f aca="false">MAX(0,K22-L22)</f>
        <v>36</v>
      </c>
      <c r="N22" s="29" t="n">
        <f aca="false">ROUND(K22*I22,2)</f>
        <v>339.48</v>
      </c>
      <c r="O22" s="20" t="s">
        <v>43</v>
      </c>
      <c r="P22" s="30" t="s">
        <v>52</v>
      </c>
      <c r="Q22" s="31"/>
    </row>
    <row r="23" customFormat="false" ht="19.5" hidden="false" customHeight="true" outlineLevel="0" collapsed="false">
      <c r="B23" s="19" t="n">
        <v>6</v>
      </c>
      <c r="C23" s="20" t="s">
        <v>50</v>
      </c>
      <c r="D23" s="21" t="s">
        <v>53</v>
      </c>
      <c r="E23" s="20" t="s">
        <v>42</v>
      </c>
      <c r="F23" s="20" t="n">
        <v>750</v>
      </c>
      <c r="G23" s="22" t="n">
        <v>7.5</v>
      </c>
      <c r="H23" s="23" t="n">
        <v>0.19</v>
      </c>
      <c r="I23" s="24" t="n">
        <f aca="false">ROUND(G23*(1+H23),2)</f>
        <v>8.93</v>
      </c>
      <c r="J23" s="25" t="n">
        <v>0.4</v>
      </c>
      <c r="K23" s="26" t="n">
        <f aca="false">IF(J23="",0,ROUNDUP(J23*Anzahl_Gaeste*Sicherheitsfaktor,0))</f>
        <v>46</v>
      </c>
      <c r="L23" s="27" t="n">
        <v>8</v>
      </c>
      <c r="M23" s="28" t="n">
        <f aca="false">MAX(0,K23-L23)</f>
        <v>38</v>
      </c>
      <c r="N23" s="29" t="n">
        <f aca="false">ROUND(K23*I23,2)</f>
        <v>410.78</v>
      </c>
      <c r="O23" s="20" t="s">
        <v>43</v>
      </c>
      <c r="P23" s="30" t="s">
        <v>52</v>
      </c>
      <c r="Q23" s="31" t="s">
        <v>54</v>
      </c>
    </row>
    <row r="24" customFormat="false" ht="19.5" hidden="false" customHeight="true" outlineLevel="0" collapsed="false">
      <c r="B24" s="19" t="n">
        <v>7</v>
      </c>
      <c r="C24" s="20" t="s">
        <v>50</v>
      </c>
      <c r="D24" s="21" t="s">
        <v>55</v>
      </c>
      <c r="E24" s="20" t="s">
        <v>42</v>
      </c>
      <c r="F24" s="20" t="n">
        <v>750</v>
      </c>
      <c r="G24" s="22" t="n">
        <v>6.8</v>
      </c>
      <c r="H24" s="23" t="n">
        <v>0.19</v>
      </c>
      <c r="I24" s="24" t="n">
        <f aca="false">ROUND(G24*(1+H24),2)</f>
        <v>8.09</v>
      </c>
      <c r="J24" s="25" t="n">
        <v>0.2</v>
      </c>
      <c r="K24" s="26" t="n">
        <f aca="false">IF(J24="",0,ROUNDUP(J24*Anzahl_Gaeste*Sicherheitsfaktor,0))</f>
        <v>23</v>
      </c>
      <c r="L24" s="27" t="n">
        <v>4</v>
      </c>
      <c r="M24" s="28" t="n">
        <f aca="false">MAX(0,K24-L24)</f>
        <v>19</v>
      </c>
      <c r="N24" s="29" t="n">
        <f aca="false">ROUND(K24*I24,2)</f>
        <v>186.07</v>
      </c>
      <c r="O24" s="20" t="s">
        <v>22</v>
      </c>
      <c r="P24" s="30" t="s">
        <v>52</v>
      </c>
      <c r="Q24" s="31"/>
    </row>
    <row r="25" customFormat="false" ht="19.5" hidden="false" customHeight="true" outlineLevel="0" collapsed="false">
      <c r="B25" s="19" t="n">
        <v>8</v>
      </c>
      <c r="C25" s="20" t="s">
        <v>50</v>
      </c>
      <c r="D25" s="21" t="s">
        <v>56</v>
      </c>
      <c r="E25" s="20" t="s">
        <v>42</v>
      </c>
      <c r="F25" s="20" t="n">
        <v>750</v>
      </c>
      <c r="G25" s="22" t="n">
        <v>8.9</v>
      </c>
      <c r="H25" s="23" t="n">
        <v>0.19</v>
      </c>
      <c r="I25" s="24" t="n">
        <f aca="false">ROUND(G25*(1+H25),2)</f>
        <v>10.59</v>
      </c>
      <c r="J25" s="25" t="n">
        <v>0.3</v>
      </c>
      <c r="K25" s="26" t="n">
        <f aca="false">IF(J25="",0,ROUNDUP(J25*Anzahl_Gaeste*Sicherheitsfaktor,0))</f>
        <v>35</v>
      </c>
      <c r="L25" s="27" t="n">
        <v>6</v>
      </c>
      <c r="M25" s="28" t="n">
        <f aca="false">MAX(0,K25-L25)</f>
        <v>29</v>
      </c>
      <c r="N25" s="29" t="n">
        <f aca="false">ROUND(K25*I25,2)</f>
        <v>370.65</v>
      </c>
      <c r="O25" s="20" t="s">
        <v>43</v>
      </c>
      <c r="P25" s="30" t="s">
        <v>52</v>
      </c>
      <c r="Q25" s="31" t="s">
        <v>57</v>
      </c>
    </row>
    <row r="26" customFormat="false" ht="19.5" hidden="false" customHeight="true" outlineLevel="0" collapsed="false">
      <c r="B26" s="19" t="n">
        <v>9</v>
      </c>
      <c r="C26" s="20" t="s">
        <v>58</v>
      </c>
      <c r="D26" s="21" t="s">
        <v>59</v>
      </c>
      <c r="E26" s="20" t="s">
        <v>42</v>
      </c>
      <c r="F26" s="20" t="n">
        <v>1000</v>
      </c>
      <c r="G26" s="22" t="n">
        <v>1.1</v>
      </c>
      <c r="H26" s="23" t="n">
        <v>0.19</v>
      </c>
      <c r="I26" s="24" t="n">
        <f aca="false">ROUND(G26*(1+H26),2)</f>
        <v>1.31</v>
      </c>
      <c r="J26" s="25" t="n">
        <v>0.8</v>
      </c>
      <c r="K26" s="26" t="n">
        <f aca="false">IF(J26="",0,ROUNDUP(J26*Anzahl_Gaeste*Sicherheitsfaktor,0))</f>
        <v>92</v>
      </c>
      <c r="L26" s="27" t="n">
        <v>25</v>
      </c>
      <c r="M26" s="28" t="n">
        <f aca="false">MAX(0,K26-L26)</f>
        <v>67</v>
      </c>
      <c r="N26" s="29" t="n">
        <f aca="false">ROUND(K26*I26,2)</f>
        <v>120.52</v>
      </c>
      <c r="O26" s="20" t="s">
        <v>43</v>
      </c>
      <c r="P26" s="30" t="s">
        <v>44</v>
      </c>
      <c r="Q26" s="31"/>
    </row>
    <row r="27" customFormat="false" ht="19.5" hidden="false" customHeight="true" outlineLevel="0" collapsed="false">
      <c r="B27" s="19" t="n">
        <v>10</v>
      </c>
      <c r="C27" s="20" t="s">
        <v>58</v>
      </c>
      <c r="D27" s="21" t="s">
        <v>60</v>
      </c>
      <c r="E27" s="20" t="s">
        <v>42</v>
      </c>
      <c r="F27" s="20" t="n">
        <v>1000</v>
      </c>
      <c r="G27" s="22" t="n">
        <v>1.1</v>
      </c>
      <c r="H27" s="23" t="n">
        <v>0.19</v>
      </c>
      <c r="I27" s="24" t="n">
        <f aca="false">ROUND(G27*(1+H27),2)</f>
        <v>1.31</v>
      </c>
      <c r="J27" s="25" t="n">
        <v>0.4</v>
      </c>
      <c r="K27" s="26" t="n">
        <f aca="false">IF(J27="",0,ROUNDUP(J27*Anzahl_Gaeste*Sicherheitsfaktor,0))</f>
        <v>46</v>
      </c>
      <c r="L27" s="27" t="n">
        <v>15</v>
      </c>
      <c r="M27" s="28" t="n">
        <f aca="false">MAX(0,K27-L27)</f>
        <v>31</v>
      </c>
      <c r="N27" s="29" t="n">
        <f aca="false">ROUND(K27*I27,2)</f>
        <v>60.26</v>
      </c>
      <c r="O27" s="20" t="s">
        <v>43</v>
      </c>
      <c r="P27" s="30" t="s">
        <v>44</v>
      </c>
      <c r="Q27" s="31"/>
    </row>
    <row r="28" customFormat="false" ht="19.5" hidden="false" customHeight="true" outlineLevel="0" collapsed="false">
      <c r="B28" s="19" t="n">
        <v>11</v>
      </c>
      <c r="C28" s="20" t="s">
        <v>58</v>
      </c>
      <c r="D28" s="21" t="s">
        <v>61</v>
      </c>
      <c r="E28" s="20" t="s">
        <v>42</v>
      </c>
      <c r="F28" s="20" t="n">
        <v>1000</v>
      </c>
      <c r="G28" s="22" t="n">
        <v>1.2</v>
      </c>
      <c r="H28" s="23" t="n">
        <v>0.19</v>
      </c>
      <c r="I28" s="24" t="n">
        <f aca="false">ROUND(G28*(1+H28),2)</f>
        <v>1.43</v>
      </c>
      <c r="J28" s="25" t="n">
        <v>0.6</v>
      </c>
      <c r="K28" s="26" t="n">
        <f aca="false">IF(J28="",0,ROUNDUP(J28*Anzahl_Gaeste*Sicherheitsfaktor,0))</f>
        <v>69</v>
      </c>
      <c r="L28" s="27" t="n">
        <v>22</v>
      </c>
      <c r="M28" s="28" t="n">
        <f aca="false">MAX(0,K28-L28)</f>
        <v>47</v>
      </c>
      <c r="N28" s="29" t="n">
        <f aca="false">ROUND(K28*I28,2)</f>
        <v>98.67</v>
      </c>
      <c r="O28" s="20" t="s">
        <v>43</v>
      </c>
      <c r="P28" s="30" t="s">
        <v>44</v>
      </c>
      <c r="Q28" s="31"/>
    </row>
    <row r="29" customFormat="false" ht="19.5" hidden="false" customHeight="true" outlineLevel="0" collapsed="false">
      <c r="B29" s="19" t="n">
        <v>12</v>
      </c>
      <c r="C29" s="20" t="s">
        <v>58</v>
      </c>
      <c r="D29" s="21" t="s">
        <v>62</v>
      </c>
      <c r="E29" s="20" t="s">
        <v>42</v>
      </c>
      <c r="F29" s="20" t="n">
        <v>1000</v>
      </c>
      <c r="G29" s="22" t="n">
        <v>1.6</v>
      </c>
      <c r="H29" s="23" t="n">
        <v>0.19</v>
      </c>
      <c r="I29" s="24" t="n">
        <f aca="false">ROUND(G29*(1+H29),2)</f>
        <v>1.9</v>
      </c>
      <c r="J29" s="25" t="n">
        <v>0.3</v>
      </c>
      <c r="K29" s="26" t="n">
        <f aca="false">IF(J29="",0,ROUNDUP(J29*Anzahl_Gaeste*Sicherheitsfaktor,0))</f>
        <v>35</v>
      </c>
      <c r="L29" s="27" t="n">
        <v>10</v>
      </c>
      <c r="M29" s="28" t="n">
        <f aca="false">MAX(0,K29-L29)</f>
        <v>25</v>
      </c>
      <c r="N29" s="29" t="n">
        <f aca="false">ROUND(K29*I29,2)</f>
        <v>66.5</v>
      </c>
      <c r="O29" s="20" t="s">
        <v>43</v>
      </c>
      <c r="P29" s="30" t="s">
        <v>44</v>
      </c>
      <c r="Q29" s="31"/>
    </row>
    <row r="30" customFormat="false" ht="19.5" hidden="false" customHeight="true" outlineLevel="0" collapsed="false">
      <c r="B30" s="19" t="n">
        <v>13</v>
      </c>
      <c r="C30" s="20" t="s">
        <v>58</v>
      </c>
      <c r="D30" s="21" t="s">
        <v>63</v>
      </c>
      <c r="E30" s="20" t="s">
        <v>42</v>
      </c>
      <c r="F30" s="20" t="n">
        <v>200</v>
      </c>
      <c r="G30" s="22" t="n">
        <v>0.95</v>
      </c>
      <c r="H30" s="23" t="n">
        <v>0.19</v>
      </c>
      <c r="I30" s="24" t="n">
        <f aca="false">ROUND(G30*(1+H30),2)</f>
        <v>1.13</v>
      </c>
      <c r="J30" s="25" t="n">
        <v>0.2</v>
      </c>
      <c r="K30" s="26" t="n">
        <f aca="false">IF(J30="",0,ROUNDUP(J30*Anzahl_Gaeste*Sicherheitsfaktor,0))</f>
        <v>23</v>
      </c>
      <c r="L30" s="27" t="n">
        <v>0</v>
      </c>
      <c r="M30" s="28" t="n">
        <f aca="false">MAX(0,K30-L30)</f>
        <v>23</v>
      </c>
      <c r="N30" s="29" t="n">
        <f aca="false">ROUND(K30*I30,2)</f>
        <v>25.99</v>
      </c>
      <c r="O30" s="20" t="s">
        <v>22</v>
      </c>
      <c r="P30" s="30" t="s">
        <v>44</v>
      </c>
      <c r="Q30" s="31" t="s">
        <v>64</v>
      </c>
    </row>
    <row r="31" customFormat="false" ht="19.5" hidden="false" customHeight="true" outlineLevel="0" collapsed="false">
      <c r="B31" s="19" t="n">
        <v>14</v>
      </c>
      <c r="C31" s="20" t="s">
        <v>65</v>
      </c>
      <c r="D31" s="21" t="s">
        <v>66</v>
      </c>
      <c r="E31" s="20" t="s">
        <v>42</v>
      </c>
      <c r="F31" s="20" t="n">
        <v>750</v>
      </c>
      <c r="G31" s="22" t="n">
        <v>0.55</v>
      </c>
      <c r="H31" s="23" t="n">
        <v>0.19</v>
      </c>
      <c r="I31" s="24" t="n">
        <f aca="false">ROUND(G31*(1+H31),2)</f>
        <v>0.65</v>
      </c>
      <c r="J31" s="25" t="n">
        <v>1.5</v>
      </c>
      <c r="K31" s="26" t="n">
        <f aca="false">IF(J31="",0,ROUNDUP(J31*Anzahl_Gaeste*Sicherheitsfaktor,0))</f>
        <v>173</v>
      </c>
      <c r="L31" s="27" t="n">
        <v>50</v>
      </c>
      <c r="M31" s="28" t="n">
        <f aca="false">MAX(0,K31-L31)</f>
        <v>123</v>
      </c>
      <c r="N31" s="29" t="n">
        <f aca="false">ROUND(K31*I31,2)</f>
        <v>112.45</v>
      </c>
      <c r="O31" s="20" t="s">
        <v>43</v>
      </c>
      <c r="P31" s="30" t="s">
        <v>44</v>
      </c>
      <c r="Q31" s="31"/>
    </row>
    <row r="32" customFormat="false" ht="19.5" hidden="false" customHeight="true" outlineLevel="0" collapsed="false">
      <c r="B32" s="19" t="n">
        <v>15</v>
      </c>
      <c r="C32" s="20" t="s">
        <v>65</v>
      </c>
      <c r="D32" s="21" t="s">
        <v>67</v>
      </c>
      <c r="E32" s="20" t="s">
        <v>42</v>
      </c>
      <c r="F32" s="20" t="n">
        <v>750</v>
      </c>
      <c r="G32" s="22" t="n">
        <v>0.55</v>
      </c>
      <c r="H32" s="23" t="n">
        <v>0.19</v>
      </c>
      <c r="I32" s="24" t="n">
        <f aca="false">ROUND(G32*(1+H32),2)</f>
        <v>0.65</v>
      </c>
      <c r="J32" s="25" t="n">
        <v>1.5</v>
      </c>
      <c r="K32" s="26" t="n">
        <f aca="false">IF(J32="",0,ROUNDUP(J32*Anzahl_Gaeste*Sicherheitsfaktor,0))</f>
        <v>173</v>
      </c>
      <c r="L32" s="27" t="n">
        <v>50</v>
      </c>
      <c r="M32" s="28" t="n">
        <f aca="false">MAX(0,K32-L32)</f>
        <v>123</v>
      </c>
      <c r="N32" s="29" t="n">
        <f aca="false">ROUND(K32*I32,2)</f>
        <v>112.45</v>
      </c>
      <c r="O32" s="20" t="s">
        <v>43</v>
      </c>
      <c r="P32" s="30" t="s">
        <v>44</v>
      </c>
      <c r="Q32" s="31"/>
    </row>
    <row r="33" customFormat="false" ht="19.5" hidden="false" customHeight="true" outlineLevel="0" collapsed="false">
      <c r="B33" s="19" t="n">
        <v>16</v>
      </c>
      <c r="C33" s="20" t="s">
        <v>68</v>
      </c>
      <c r="D33" s="21" t="s">
        <v>69</v>
      </c>
      <c r="E33" s="20" t="s">
        <v>42</v>
      </c>
      <c r="F33" s="20" t="n">
        <v>700</v>
      </c>
      <c r="G33" s="22" t="n">
        <v>12.5</v>
      </c>
      <c r="H33" s="23" t="n">
        <v>0.19</v>
      </c>
      <c r="I33" s="24" t="n">
        <f aca="false">ROUND(G33*(1+H33),2)</f>
        <v>14.88</v>
      </c>
      <c r="J33" s="25" t="n">
        <v>0.1</v>
      </c>
      <c r="K33" s="26" t="n">
        <f aca="false">IF(J33="",0,ROUNDUP(J33*Anzahl_Gaeste*Sicherheitsfaktor,0))</f>
        <v>12</v>
      </c>
      <c r="L33" s="27" t="n">
        <v>3</v>
      </c>
      <c r="M33" s="28" t="n">
        <f aca="false">MAX(0,K33-L33)</f>
        <v>9</v>
      </c>
      <c r="N33" s="29" t="n">
        <f aca="false">ROUND(K33*I33,2)</f>
        <v>178.56</v>
      </c>
      <c r="O33" s="20" t="s">
        <v>43</v>
      </c>
      <c r="P33" s="30" t="s">
        <v>52</v>
      </c>
      <c r="Q33" s="31" t="s">
        <v>70</v>
      </c>
    </row>
    <row r="34" customFormat="false" ht="19.5" hidden="false" customHeight="true" outlineLevel="0" collapsed="false">
      <c r="B34" s="19" t="n">
        <v>17</v>
      </c>
      <c r="C34" s="20" t="s">
        <v>68</v>
      </c>
      <c r="D34" s="21" t="s">
        <v>71</v>
      </c>
      <c r="E34" s="20" t="s">
        <v>42</v>
      </c>
      <c r="F34" s="20" t="n">
        <v>700</v>
      </c>
      <c r="G34" s="22" t="n">
        <v>14.9</v>
      </c>
      <c r="H34" s="23" t="n">
        <v>0.19</v>
      </c>
      <c r="I34" s="24" t="n">
        <f aca="false">ROUND(G34*(1+H34),2)</f>
        <v>17.73</v>
      </c>
      <c r="J34" s="25" t="n">
        <v>0.1</v>
      </c>
      <c r="K34" s="26" t="n">
        <f aca="false">IF(J34="",0,ROUNDUP(J34*Anzahl_Gaeste*Sicherheitsfaktor,0))</f>
        <v>12</v>
      </c>
      <c r="L34" s="27" t="n">
        <v>2</v>
      </c>
      <c r="M34" s="28" t="n">
        <f aca="false">MAX(0,K34-L34)</f>
        <v>10</v>
      </c>
      <c r="N34" s="29" t="n">
        <f aca="false">ROUND(K34*I34,2)</f>
        <v>212.76</v>
      </c>
      <c r="O34" s="20" t="s">
        <v>43</v>
      </c>
      <c r="P34" s="30" t="s">
        <v>52</v>
      </c>
      <c r="Q34" s="31" t="s">
        <v>72</v>
      </c>
    </row>
    <row r="35" customFormat="false" ht="19.5" hidden="false" customHeight="true" outlineLevel="0" collapsed="false">
      <c r="B35" s="19" t="n">
        <v>18</v>
      </c>
      <c r="C35" s="20" t="s">
        <v>68</v>
      </c>
      <c r="D35" s="21" t="s">
        <v>73</v>
      </c>
      <c r="E35" s="20" t="s">
        <v>42</v>
      </c>
      <c r="F35" s="20" t="n">
        <v>700</v>
      </c>
      <c r="G35" s="22" t="n">
        <v>9.2</v>
      </c>
      <c r="H35" s="23" t="n">
        <v>0.19</v>
      </c>
      <c r="I35" s="24" t="n">
        <f aca="false">ROUND(G35*(1+H35),2)</f>
        <v>10.95</v>
      </c>
      <c r="J35" s="25" t="n">
        <v>0.1</v>
      </c>
      <c r="K35" s="26" t="n">
        <f aca="false">IF(J35="",0,ROUNDUP(J35*Anzahl_Gaeste*Sicherheitsfaktor,0))</f>
        <v>12</v>
      </c>
      <c r="L35" s="27" t="n">
        <v>4</v>
      </c>
      <c r="M35" s="28" t="n">
        <f aca="false">MAX(0,K35-L35)</f>
        <v>8</v>
      </c>
      <c r="N35" s="29" t="n">
        <f aca="false">ROUND(K35*I35,2)</f>
        <v>131.4</v>
      </c>
      <c r="O35" s="20" t="s">
        <v>43</v>
      </c>
      <c r="P35" s="30" t="s">
        <v>52</v>
      </c>
      <c r="Q35" s="31"/>
    </row>
    <row r="36" customFormat="false" ht="19.5" hidden="false" customHeight="true" outlineLevel="0" collapsed="false">
      <c r="B36" s="19" t="n">
        <v>19</v>
      </c>
      <c r="C36" s="20" t="s">
        <v>68</v>
      </c>
      <c r="D36" s="21" t="s">
        <v>74</v>
      </c>
      <c r="E36" s="20" t="s">
        <v>42</v>
      </c>
      <c r="F36" s="20" t="n">
        <v>1000</v>
      </c>
      <c r="G36" s="22" t="n">
        <v>11.8</v>
      </c>
      <c r="H36" s="23" t="n">
        <v>0.19</v>
      </c>
      <c r="I36" s="24" t="n">
        <f aca="false">ROUND(G36*(1+H36),2)</f>
        <v>14.04</v>
      </c>
      <c r="J36" s="25" t="n">
        <v>0.1</v>
      </c>
      <c r="K36" s="26" t="n">
        <f aca="false">IF(J36="",0,ROUNDUP(J36*Anzahl_Gaeste*Sicherheitsfaktor,0))</f>
        <v>12</v>
      </c>
      <c r="L36" s="27" t="n">
        <v>0</v>
      </c>
      <c r="M36" s="28" t="n">
        <f aca="false">MAX(0,K36-L36)</f>
        <v>12</v>
      </c>
      <c r="N36" s="29" t="n">
        <f aca="false">ROUND(K36*I36,2)</f>
        <v>168.48</v>
      </c>
      <c r="O36" s="20" t="s">
        <v>22</v>
      </c>
      <c r="P36" s="30" t="s">
        <v>52</v>
      </c>
      <c r="Q36" s="31" t="s">
        <v>75</v>
      </c>
    </row>
    <row r="37" customFormat="false" ht="19.5" hidden="false" customHeight="true" outlineLevel="0" collapsed="false">
      <c r="B37" s="19" t="n">
        <v>20</v>
      </c>
      <c r="C37" s="20" t="s">
        <v>76</v>
      </c>
      <c r="D37" s="21" t="s">
        <v>77</v>
      </c>
      <c r="E37" s="20" t="s">
        <v>78</v>
      </c>
      <c r="F37" s="20" t="n">
        <v>1000</v>
      </c>
      <c r="G37" s="22" t="n">
        <v>18.5</v>
      </c>
      <c r="H37" s="23" t="n">
        <v>0.07</v>
      </c>
      <c r="I37" s="24" t="n">
        <f aca="false">ROUND(G37*(1+H37),2)</f>
        <v>19.8</v>
      </c>
      <c r="J37" s="25" t="n">
        <v>0.02</v>
      </c>
      <c r="K37" s="26" t="n">
        <f aca="false">IF(J37="",0,ROUNDUP(J37*Anzahl_Gaeste*Sicherheitsfaktor,0))</f>
        <v>3</v>
      </c>
      <c r="L37" s="27" t="n">
        <v>2</v>
      </c>
      <c r="M37" s="28" t="n">
        <f aca="false">MAX(0,K37-L37)</f>
        <v>1</v>
      </c>
      <c r="N37" s="29" t="n">
        <f aca="false">ROUND(K37*I37,2)</f>
        <v>59.4</v>
      </c>
      <c r="O37" s="20" t="s">
        <v>43</v>
      </c>
      <c r="P37" s="30" t="s">
        <v>79</v>
      </c>
      <c r="Q37" s="31" t="s">
        <v>80</v>
      </c>
    </row>
    <row r="38" customFormat="false" ht="19.5" hidden="false" customHeight="true" outlineLevel="0" collapsed="false">
      <c r="B38" s="19" t="n">
        <v>21</v>
      </c>
      <c r="C38" s="20" t="s">
        <v>76</v>
      </c>
      <c r="D38" s="21" t="s">
        <v>81</v>
      </c>
      <c r="E38" s="20" t="s">
        <v>78</v>
      </c>
      <c r="F38" s="20" t="n">
        <v>1000</v>
      </c>
      <c r="G38" s="22" t="n">
        <v>22.9</v>
      </c>
      <c r="H38" s="23" t="n">
        <v>0.07</v>
      </c>
      <c r="I38" s="24" t="n">
        <f aca="false">ROUND(G38*(1+H38),2)</f>
        <v>24.5</v>
      </c>
      <c r="J38" s="25" t="n">
        <v>0.01</v>
      </c>
      <c r="K38" s="26" t="n">
        <f aca="false">IF(J38="",0,ROUNDUP(J38*Anzahl_Gaeste*Sicherheitsfaktor,0))</f>
        <v>2</v>
      </c>
      <c r="L38" s="27" t="n">
        <v>1</v>
      </c>
      <c r="M38" s="28" t="n">
        <f aca="false">MAX(0,K38-L38)</f>
        <v>1</v>
      </c>
      <c r="N38" s="29" t="n">
        <f aca="false">ROUND(K38*I38,2)</f>
        <v>49</v>
      </c>
      <c r="O38" s="20" t="s">
        <v>43</v>
      </c>
      <c r="P38" s="30" t="s">
        <v>79</v>
      </c>
      <c r="Q38" s="31"/>
    </row>
    <row r="39" customFormat="false" ht="19.5" hidden="false" customHeight="true" outlineLevel="0" collapsed="false">
      <c r="B39" s="19" t="n">
        <v>22</v>
      </c>
      <c r="C39" s="20" t="s">
        <v>76</v>
      </c>
      <c r="D39" s="21" t="s">
        <v>82</v>
      </c>
      <c r="E39" s="20" t="s">
        <v>83</v>
      </c>
      <c r="F39" s="20" t="n">
        <v>2</v>
      </c>
      <c r="G39" s="22" t="n">
        <v>0.05</v>
      </c>
      <c r="H39" s="23" t="n">
        <v>0.07</v>
      </c>
      <c r="I39" s="24" t="n">
        <f aca="false">ROUND(G39*(1+H39),2)</f>
        <v>0.05</v>
      </c>
      <c r="J39" s="25" t="n">
        <v>0.1</v>
      </c>
      <c r="K39" s="26" t="n">
        <f aca="false">IF(J39="",0,ROUNDUP(J39*Anzahl_Gaeste*Sicherheitsfaktor,0))</f>
        <v>12</v>
      </c>
      <c r="L39" s="27" t="n">
        <v>40</v>
      </c>
      <c r="M39" s="28" t="n">
        <f aca="false">MAX(0,K39-L39)</f>
        <v>0</v>
      </c>
      <c r="N39" s="29" t="n">
        <f aca="false">ROUND(K39*I39,2)</f>
        <v>0.6</v>
      </c>
      <c r="O39" s="20" t="s">
        <v>43</v>
      </c>
      <c r="P39" s="30" t="s">
        <v>79</v>
      </c>
      <c r="Q39" s="31"/>
    </row>
    <row r="40" customFormat="false" ht="19.5" hidden="false" customHeight="true" outlineLevel="0" collapsed="false">
      <c r="B40" s="19" t="n">
        <v>23</v>
      </c>
      <c r="C40" s="20" t="s">
        <v>76</v>
      </c>
      <c r="D40" s="21" t="s">
        <v>84</v>
      </c>
      <c r="E40" s="20" t="s">
        <v>83</v>
      </c>
      <c r="F40" s="20" t="n">
        <v>2</v>
      </c>
      <c r="G40" s="22" t="n">
        <v>0.06</v>
      </c>
      <c r="H40" s="23" t="n">
        <v>0.07</v>
      </c>
      <c r="I40" s="24" t="n">
        <f aca="false">ROUND(G40*(1+H40),2)</f>
        <v>0.06</v>
      </c>
      <c r="J40" s="25" t="n">
        <v>0.05</v>
      </c>
      <c r="K40" s="26" t="n">
        <f aca="false">IF(J40="",0,ROUNDUP(J40*Anzahl_Gaeste*Sicherheitsfaktor,0))</f>
        <v>6</v>
      </c>
      <c r="L40" s="27" t="n">
        <v>30</v>
      </c>
      <c r="M40" s="28" t="n">
        <f aca="false">MAX(0,K40-L40)</f>
        <v>0</v>
      </c>
      <c r="N40" s="29" t="n">
        <f aca="false">ROUND(K40*I40,2)</f>
        <v>0.36</v>
      </c>
      <c r="O40" s="20" t="s">
        <v>43</v>
      </c>
      <c r="P40" s="30" t="s">
        <v>79</v>
      </c>
      <c r="Q40" s="31"/>
    </row>
    <row r="41" customFormat="false" ht="19.5" hidden="false" customHeight="true" outlineLevel="0" collapsed="false">
      <c r="B41" s="19" t="n">
        <v>24</v>
      </c>
      <c r="C41" s="20" t="s">
        <v>85</v>
      </c>
      <c r="D41" s="21" t="s">
        <v>86</v>
      </c>
      <c r="E41" s="20" t="s">
        <v>87</v>
      </c>
      <c r="F41" s="20" t="n">
        <v>1000</v>
      </c>
      <c r="G41" s="22" t="n">
        <v>1.15</v>
      </c>
      <c r="H41" s="23" t="n">
        <v>0.07</v>
      </c>
      <c r="I41" s="24" t="n">
        <f aca="false">ROUND(G41*(1+H41),2)</f>
        <v>1.23</v>
      </c>
      <c r="J41" s="25" t="n">
        <v>0.05</v>
      </c>
      <c r="K41" s="26" t="n">
        <f aca="false">IF(J41="",0,ROUNDUP(J41*Anzahl_Gaeste*Sicherheitsfaktor,0))</f>
        <v>6</v>
      </c>
      <c r="L41" s="27" t="n">
        <v>5</v>
      </c>
      <c r="M41" s="28" t="n">
        <f aca="false">MAX(0,K41-L41)</f>
        <v>1</v>
      </c>
      <c r="N41" s="29" t="n">
        <f aca="false">ROUND(K41*I41,2)</f>
        <v>7.38</v>
      </c>
      <c r="O41" s="20" t="s">
        <v>43</v>
      </c>
      <c r="P41" s="30" t="s">
        <v>44</v>
      </c>
      <c r="Q41" s="31"/>
    </row>
    <row r="42" customFormat="false" ht="19.5" hidden="false" customHeight="true" outlineLevel="0" collapsed="false">
      <c r="B42" s="19" t="n">
        <v>25</v>
      </c>
      <c r="C42" s="20" t="s">
        <v>85</v>
      </c>
      <c r="D42" s="21" t="s">
        <v>88</v>
      </c>
      <c r="E42" s="20" t="s">
        <v>89</v>
      </c>
      <c r="F42" s="20" t="n">
        <v>5</v>
      </c>
      <c r="G42" s="22" t="n">
        <v>0.02</v>
      </c>
      <c r="H42" s="23" t="n">
        <v>0.19</v>
      </c>
      <c r="I42" s="24" t="n">
        <f aca="false">ROUND(G42*(1+H42),2)</f>
        <v>0.02</v>
      </c>
      <c r="J42" s="25" t="n">
        <v>1</v>
      </c>
      <c r="K42" s="26" t="n">
        <f aca="false">IF(J42="",0,ROUNDUP(J42*Anzahl_Gaeste*Sicherheitsfaktor,0))</f>
        <v>115</v>
      </c>
      <c r="L42" s="27" t="n">
        <v>200</v>
      </c>
      <c r="M42" s="28" t="n">
        <f aca="false">MAX(0,K42-L42)</f>
        <v>0</v>
      </c>
      <c r="N42" s="29" t="n">
        <f aca="false">ROUND(K42*I42,2)</f>
        <v>2.3</v>
      </c>
      <c r="O42" s="20" t="s">
        <v>43</v>
      </c>
      <c r="P42" s="30" t="s">
        <v>44</v>
      </c>
      <c r="Q42" s="31"/>
    </row>
    <row r="43" customFormat="false" ht="19.5" hidden="false" customHeight="true" outlineLevel="0" collapsed="false">
      <c r="B43" s="19" t="n">
        <v>26</v>
      </c>
      <c r="C43" s="20" t="s">
        <v>85</v>
      </c>
      <c r="D43" s="21" t="s">
        <v>90</v>
      </c>
      <c r="E43" s="20" t="s">
        <v>91</v>
      </c>
      <c r="F43" s="19" t="s">
        <v>92</v>
      </c>
      <c r="G43" s="22" t="n">
        <v>0.35</v>
      </c>
      <c r="H43" s="23" t="n">
        <v>0.07</v>
      </c>
      <c r="I43" s="24" t="n">
        <f aca="false">ROUND(G43*(1+H43),2)</f>
        <v>0.37</v>
      </c>
      <c r="J43" s="25" t="n">
        <v>0.05</v>
      </c>
      <c r="K43" s="26" t="n">
        <f aca="false">IF(J43="",0,ROUNDUP(J43*Anzahl_Gaeste*Sicherheitsfaktor,0))</f>
        <v>6</v>
      </c>
      <c r="L43" s="27" t="n">
        <v>6</v>
      </c>
      <c r="M43" s="28" t="n">
        <f aca="false">MAX(0,K43-L43)</f>
        <v>0</v>
      </c>
      <c r="N43" s="29" t="n">
        <f aca="false">ROUND(K43*I43,2)</f>
        <v>2.22</v>
      </c>
      <c r="O43" s="20" t="s">
        <v>43</v>
      </c>
      <c r="P43" s="30" t="s">
        <v>44</v>
      </c>
      <c r="Q43" s="31"/>
    </row>
    <row r="44" customFormat="false" ht="19.5" hidden="false" customHeight="true" outlineLevel="0" collapsed="false">
      <c r="B44" s="19" t="str">
        <f aca="false">IF(D44&lt;&gt;"",MAX($B$18:B43)+1,"")</f>
        <v/>
      </c>
      <c r="C44" s="20"/>
      <c r="D44" s="30"/>
      <c r="E44" s="20"/>
      <c r="F44" s="20"/>
      <c r="G44" s="22"/>
      <c r="H44" s="23"/>
      <c r="I44" s="24" t="str">
        <f aca="false">IF(G44="","",ROUND(G44*(1+IFERROR(H44,0)),2))</f>
        <v/>
      </c>
      <c r="J44" s="25"/>
      <c r="K44" s="26" t="n">
        <f aca="false">IF(J44="",0,ROUNDUP(J44*Anzahl_Gaeste*Sicherheitsfaktor,0))</f>
        <v>0</v>
      </c>
      <c r="L44" s="27"/>
      <c r="M44" s="28" t="str">
        <f aca="false">IF(K44=0,"",MAX(0,K44-IFERROR(L44,0)))</f>
        <v/>
      </c>
      <c r="N44" s="29" t="str">
        <f aca="false">IF(OR(K44=0,I44=""),"",ROUND(K44*I44,2))</f>
        <v/>
      </c>
      <c r="O44" s="20"/>
      <c r="P44" s="30"/>
      <c r="Q44" s="30"/>
    </row>
    <row r="45" customFormat="false" ht="19.5" hidden="false" customHeight="true" outlineLevel="0" collapsed="false">
      <c r="B45" s="19" t="str">
        <f aca="false">IF(D45&lt;&gt;"",MAX($B$18:B44)+1,"")</f>
        <v/>
      </c>
      <c r="C45" s="20"/>
      <c r="D45" s="30"/>
      <c r="E45" s="20"/>
      <c r="F45" s="20"/>
      <c r="G45" s="22"/>
      <c r="H45" s="23"/>
      <c r="I45" s="24" t="str">
        <f aca="false">IF(G45="","",ROUND(G45*(1+IFERROR(H45,0)),2))</f>
        <v/>
      </c>
      <c r="J45" s="25"/>
      <c r="K45" s="26" t="n">
        <f aca="false">IF(J45="",0,ROUNDUP(J45*Anzahl_Gaeste*Sicherheitsfaktor,0))</f>
        <v>0</v>
      </c>
      <c r="L45" s="27"/>
      <c r="M45" s="28" t="str">
        <f aca="false">IF(K45=0,"",MAX(0,K45-IFERROR(L45,0)))</f>
        <v/>
      </c>
      <c r="N45" s="29" t="str">
        <f aca="false">IF(OR(K45=0,I45=""),"",ROUND(K45*I45,2))</f>
        <v/>
      </c>
      <c r="O45" s="20"/>
      <c r="P45" s="30"/>
      <c r="Q45" s="30"/>
    </row>
    <row r="46" customFormat="false" ht="19.5" hidden="false" customHeight="true" outlineLevel="0" collapsed="false">
      <c r="B46" s="19" t="str">
        <f aca="false">IF(D46&lt;&gt;"",MAX($B$18:B45)+1,"")</f>
        <v/>
      </c>
      <c r="C46" s="20"/>
      <c r="D46" s="30"/>
      <c r="E46" s="20"/>
      <c r="F46" s="20"/>
      <c r="G46" s="22"/>
      <c r="H46" s="23"/>
      <c r="I46" s="24" t="str">
        <f aca="false">IF(G46="","",ROUND(G46*(1+IFERROR(H46,0)),2))</f>
        <v/>
      </c>
      <c r="J46" s="25"/>
      <c r="K46" s="26" t="n">
        <f aca="false">IF(J46="",0,ROUNDUP(J46*Anzahl_Gaeste*Sicherheitsfaktor,0))</f>
        <v>0</v>
      </c>
      <c r="L46" s="27"/>
      <c r="M46" s="28" t="str">
        <f aca="false">IF(K46=0,"",MAX(0,K46-IFERROR(L46,0)))</f>
        <v/>
      </c>
      <c r="N46" s="29" t="str">
        <f aca="false">IF(OR(K46=0,I46=""),"",ROUND(K46*I46,2))</f>
        <v/>
      </c>
      <c r="O46" s="20"/>
      <c r="P46" s="30"/>
      <c r="Q46" s="30"/>
    </row>
    <row r="47" customFormat="false" ht="19.5" hidden="false" customHeight="true" outlineLevel="0" collapsed="false">
      <c r="B47" s="19" t="str">
        <f aca="false">IF(D47&lt;&gt;"",MAX($B$18:B46)+1,"")</f>
        <v/>
      </c>
      <c r="C47" s="20"/>
      <c r="D47" s="30"/>
      <c r="E47" s="20"/>
      <c r="F47" s="20"/>
      <c r="G47" s="22"/>
      <c r="H47" s="23"/>
      <c r="I47" s="24" t="str">
        <f aca="false">IF(G47="","",ROUND(G47*(1+IFERROR(H47,0)),2))</f>
        <v/>
      </c>
      <c r="J47" s="25"/>
      <c r="K47" s="26" t="n">
        <f aca="false">IF(J47="",0,ROUNDUP(J47*Anzahl_Gaeste*Sicherheitsfaktor,0))</f>
        <v>0</v>
      </c>
      <c r="L47" s="27"/>
      <c r="M47" s="28" t="str">
        <f aca="false">IF(K47=0,"",MAX(0,K47-IFERROR(L47,0)))</f>
        <v/>
      </c>
      <c r="N47" s="29" t="str">
        <f aca="false">IF(OR(K47=0,I47=""),"",ROUND(K47*I47,2))</f>
        <v/>
      </c>
      <c r="O47" s="20"/>
      <c r="P47" s="30"/>
      <c r="Q47" s="30"/>
    </row>
    <row r="48" customFormat="false" ht="24" hidden="false" customHeight="true" outlineLevel="0" collapsed="false">
      <c r="B48" s="32" t="s">
        <v>93</v>
      </c>
      <c r="C48" s="33" t="str">
        <f aca="false">COUNTA(D18:D47)&amp;" Positionen  │  "&amp;SUMPRODUCT((C18:C47&lt;&gt;"")/COUNTIF(C18:C47,C18:C47&amp;""))&amp;" Kategorien"</f>
        <v>26 Positionen  │  7 Kategorien</v>
      </c>
      <c r="D48" s="33"/>
      <c r="E48" s="33"/>
      <c r="F48" s="33"/>
      <c r="G48" s="33"/>
      <c r="H48" s="33"/>
      <c r="I48" s="33"/>
      <c r="J48" s="33"/>
      <c r="K48" s="34" t="n">
        <f aca="false">SUM(K18:K47)</f>
        <v>1374</v>
      </c>
      <c r="L48" s="35"/>
      <c r="M48" s="34" t="n">
        <f aca="false">SUM(M18:M47)</f>
        <v>915</v>
      </c>
      <c r="N48" s="36" t="n">
        <f aca="false">SUM(N18:N47)</f>
        <v>3075.37</v>
      </c>
      <c r="O48" s="37" t="str">
        <f aca="false">IF(SUM(N18:N47)&lt;=Budget,"✓ innerhalb Budget","⚠ Budget überschritten um "&amp;TEXT(SUM(N18:N47)-Budget,"#,##0.00")&amp;" €")</f>
        <v>✓ innerhalb Budget</v>
      </c>
      <c r="P48" s="37"/>
      <c r="Q48" s="37"/>
    </row>
  </sheetData>
  <autoFilter ref="B17:Q47"/>
  <mergeCells count="27">
    <mergeCell ref="B2:H2"/>
    <mergeCell ref="I2:Q2"/>
    <mergeCell ref="B6:Q6"/>
    <mergeCell ref="C8:H8"/>
    <mergeCell ref="L8:Q8"/>
    <mergeCell ref="C9:H9"/>
    <mergeCell ref="L9:Q9"/>
    <mergeCell ref="C10:H10"/>
    <mergeCell ref="L10:Q10"/>
    <mergeCell ref="C11:H11"/>
    <mergeCell ref="L11:Q11"/>
    <mergeCell ref="B13:Q13"/>
    <mergeCell ref="B14:D14"/>
    <mergeCell ref="E14:G14"/>
    <mergeCell ref="H14:I14"/>
    <mergeCell ref="J14:L14"/>
    <mergeCell ref="M14:N14"/>
    <mergeCell ref="O14:Q14"/>
    <mergeCell ref="B15:D15"/>
    <mergeCell ref="E15:G15"/>
    <mergeCell ref="H15:I15"/>
    <mergeCell ref="J15:L15"/>
    <mergeCell ref="M15:N15"/>
    <mergeCell ref="O15:Q15"/>
    <mergeCell ref="B16:Q16"/>
    <mergeCell ref="C48:J48"/>
    <mergeCell ref="O48:Q48"/>
  </mergeCells>
  <conditionalFormatting sqref="C18:C47">
    <cfRule type="cellIs" priority="2" operator="equal" aboveAverage="0" equalAverage="0" bottom="0" percent="0" rank="0" text="" dxfId="23">
      <formula>"Bier"</formula>
    </cfRule>
    <cfRule type="cellIs" priority="3" operator="equal" aboveAverage="0" equalAverage="0" bottom="0" percent="0" rank="0" text="" dxfId="24">
      <formula>"Wein"</formula>
    </cfRule>
    <cfRule type="cellIs" priority="4" operator="equal" aboveAverage="0" equalAverage="0" bottom="0" percent="0" rank="0" text="" dxfId="25">
      <formula>"Softdrinks"</formula>
    </cfRule>
    <cfRule type="cellIs" priority="5" operator="equal" aboveAverage="0" equalAverage="0" bottom="0" percent="0" rank="0" text="" dxfId="26">
      <formula>"Wasser"</formula>
    </cfRule>
    <cfRule type="cellIs" priority="6" operator="equal" aboveAverage="0" equalAverage="0" bottom="0" percent="0" rank="0" text="" dxfId="27">
      <formula>"Spirituosen"</formula>
    </cfRule>
    <cfRule type="cellIs" priority="7" operator="equal" aboveAverage="0" equalAverage="0" bottom="0" percent="0" rank="0" text="" dxfId="28">
      <formula>"Heißgetränke"</formula>
    </cfRule>
    <cfRule type="cellIs" priority="8" operator="equal" aboveAverage="0" equalAverage="0" bottom="0" percent="0" rank="0" text="" dxfId="29">
      <formula>"Sonstiges"</formula>
    </cfRule>
  </conditionalFormatting>
  <conditionalFormatting sqref="O18:O47">
    <cfRule type="cellIs" priority="9" operator="equal" aboveAverage="0" equalAverage="0" bottom="0" percent="0" rank="0" text="" dxfId="30">
      <formula>"Vorhanden"</formula>
    </cfRule>
    <cfRule type="cellIs" priority="10" operator="equal" aboveAverage="0" equalAverage="0" bottom="0" percent="0" rank="0" text="" dxfId="31">
      <formula>"Zu bestellen"</formula>
    </cfRule>
    <cfRule type="cellIs" priority="11" operator="equal" aboveAverage="0" equalAverage="0" bottom="0" percent="0" rank="0" text="" dxfId="32">
      <formula>"Ausverkauft"</formula>
    </cfRule>
    <cfRule type="cellIs" priority="12" operator="equal" aboveAverage="0" equalAverage="0" bottom="0" percent="0" rank="0" text="" dxfId="33">
      <formula>"Optional"</formula>
    </cfRule>
  </conditionalFormatting>
  <conditionalFormatting sqref="M18:M47">
    <cfRule type="expression" priority="13" aboveAverage="0" equalAverage="0" bottom="0" percent="0" rank="0" text="" dxfId="31">
      <formula>AND(M18&lt;&gt;"",M18&gt;0)</formula>
    </cfRule>
  </conditionalFormatting>
  <conditionalFormatting sqref="O48:Q48">
    <cfRule type="expression" priority="14" aboveAverage="0" equalAverage="0" bottom="0" percent="0" rank="0" text="" dxfId="34">
      <formula>SUM(N18:N47)&lt;=Budget</formula>
    </cfRule>
    <cfRule type="expression" priority="15" aboveAverage="0" equalAverage="0" bottom="0" percent="0" rank="0" text="" dxfId="35">
      <formula>SUM(N18:N47)&gt;Budget</formula>
    </cfRule>
  </conditionalFormatting>
  <conditionalFormatting sqref="B18:Q47">
    <cfRule type="expression" priority="16" aboveAverage="0" equalAverage="0" bottom="0" percent="0" rank="0" text="" dxfId="36">
      <formula>MOD(ROW(),2)=0</formula>
    </cfRule>
  </conditionalFormatting>
  <dataValidations count="4">
    <dataValidation allowBlank="true" errorStyle="stop" operator="between" showDropDown="false" showErrorMessage="false" showInputMessage="false" sqref="C18:C47" type="list">
      <formula1>"Bier,Wein,Softdrinks,Wasser,Spirituosen,Heißgetränke,Sonstiges"</formula1>
      <formula2>0</formula2>
    </dataValidation>
    <dataValidation allowBlank="true" errorStyle="stop" operator="between" showDropDown="false" showErrorMessage="false" showInputMessage="false" sqref="E18:E47" type="list">
      <formula1>"Flasche,Kiste,Fass,Kanne,Glas,Liter,kg,Beutel,Portion,Stück,Pack"</formula1>
      <formula2>0</formula2>
    </dataValidation>
    <dataValidation allowBlank="true" errorStyle="stop" operator="between" showDropDown="false" showErrorMessage="false" showInputMessage="false" sqref="H18:H47" type="decimal">
      <formula1>0</formula1>
      <formula2>1</formula2>
    </dataValidation>
    <dataValidation allowBlank="true" errorStyle="stop" operator="between" showDropDown="false" showErrorMessage="false" showInputMessage="false" sqref="O18:O47" type="list">
      <formula1>"Vorhanden,Zu bestellen,Ausverkauft,Optional"</formula1>
      <formula2>0</formula2>
    </dataValidation>
  </dataValidations>
  <printOptions headings="false" gridLines="false" gridLinesSet="true" horizontalCentered="true" verticalCentered="false"/>
  <pageMargins left="0.3" right="0.3" top="0.4" bottom="0.4" header="0.511811023622047" footer="0.511811023622047"/>
  <pageSetup paperSize="9" scale="100" fitToWidth="1" fitToHeight="2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7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0"/>
    <col collapsed="false" customWidth="true" hidden="false" outlineLevel="0" max="5" min="3" style="0" width="10"/>
    <col collapsed="false" customWidth="true" hidden="false" outlineLevel="0" max="7" min="6" style="0" width="12"/>
    <col collapsed="false" customWidth="true" hidden="false" outlineLevel="0" max="8" min="8" style="0" width="3"/>
    <col collapsed="false" customWidth="true" hidden="false" outlineLevel="0" max="9" min="9" style="0" width="22"/>
    <col collapsed="false" customWidth="true" hidden="false" outlineLevel="0" max="11" min="10" style="0" width="14"/>
    <col collapsed="false" customWidth="true" hidden="false" outlineLevel="0" max="12" min="12" style="0" width="3"/>
  </cols>
  <sheetData>
    <row r="1" customFormat="false" ht="7.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33.75" hidden="false" customHeight="true" outlineLevel="0" collapsed="false">
      <c r="A2" s="1"/>
      <c r="B2" s="38" t="s">
        <v>94</v>
      </c>
      <c r="C2" s="38"/>
      <c r="D2" s="38"/>
      <c r="E2" s="38"/>
      <c r="F2" s="38"/>
      <c r="G2" s="39" t="s">
        <v>95</v>
      </c>
      <c r="H2" s="39"/>
      <c r="I2" s="39"/>
      <c r="J2" s="39"/>
      <c r="K2" s="39"/>
      <c r="L2" s="39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customFormat="false" ht="3.7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customFormat="false" ht="7.5" hidden="false" customHeight="true" outlineLevel="0" collapsed="false"/>
    <row r="6" customFormat="false" ht="21.75" hidden="false" customHeight="true" outlineLevel="0" collapsed="false">
      <c r="B6" s="5" t="s">
        <v>96</v>
      </c>
      <c r="C6" s="5"/>
      <c r="D6" s="5"/>
      <c r="E6" s="5"/>
      <c r="F6" s="5"/>
      <c r="G6" s="5"/>
      <c r="H6" s="5"/>
      <c r="I6" s="5"/>
      <c r="J6" s="5"/>
      <c r="K6" s="5"/>
      <c r="L6" s="5"/>
    </row>
    <row r="7" customFormat="false" ht="18" hidden="false" customHeight="true" outlineLevel="0" collapsed="false">
      <c r="B7" s="11" t="s">
        <v>17</v>
      </c>
      <c r="C7" s="11"/>
      <c r="D7" s="11"/>
      <c r="E7" s="11" t="s">
        <v>18</v>
      </c>
      <c r="F7" s="11"/>
      <c r="G7" s="11"/>
      <c r="H7" s="11" t="s">
        <v>19</v>
      </c>
      <c r="I7" s="11"/>
      <c r="J7" s="11"/>
      <c r="K7" s="11"/>
    </row>
    <row r="8" customFormat="false" ht="31.5" hidden="false" customHeight="true" outlineLevel="0" collapsed="false">
      <c r="B8" s="40" t="n">
        <f aca="false">COUNTA(Getränkeliste!D18:D47)</f>
        <v>26</v>
      </c>
      <c r="C8" s="40"/>
      <c r="D8" s="40"/>
      <c r="E8" s="41" t="n">
        <f aca="false">SUMPRODUCT((Getränkeliste!C18:C47&lt;&gt;"")/COUNTIF(Getränkeliste!C18:C47,Getränkeliste!C18:C47&amp;""))</f>
        <v>7</v>
      </c>
      <c r="F8" s="41"/>
      <c r="G8" s="41"/>
      <c r="H8" s="42" t="n">
        <f aca="false">SUM(Getränkeliste!K18:K47)</f>
        <v>1374</v>
      </c>
      <c r="I8" s="42"/>
      <c r="J8" s="42"/>
      <c r="K8" s="42"/>
    </row>
    <row r="9" customFormat="false" ht="18" hidden="false" customHeight="true" outlineLevel="0" collapsed="false">
      <c r="B9" s="11" t="s">
        <v>20</v>
      </c>
      <c r="C9" s="11"/>
      <c r="D9" s="11"/>
      <c r="E9" s="11" t="s">
        <v>97</v>
      </c>
      <c r="F9" s="11"/>
      <c r="G9" s="11"/>
      <c r="H9" s="11" t="s">
        <v>21</v>
      </c>
      <c r="I9" s="11"/>
      <c r="J9" s="11"/>
      <c r="K9" s="11"/>
    </row>
    <row r="10" customFormat="false" ht="31.5" hidden="false" customHeight="true" outlineLevel="0" collapsed="false">
      <c r="B10" s="43" t="n">
        <f aca="false">SUM(Getränkeliste!N18:N47)</f>
        <v>3075.37</v>
      </c>
      <c r="C10" s="43"/>
      <c r="D10" s="43"/>
      <c r="E10" s="44" t="n">
        <f aca="false">Budget</f>
        <v>3500</v>
      </c>
      <c r="F10" s="44"/>
      <c r="G10" s="44"/>
      <c r="H10" s="45" t="n">
        <f aca="false">IFERROR(SUM(Getränkeliste!N18:N47)/Budget,0)</f>
        <v>0.878677142857143</v>
      </c>
      <c r="I10" s="45"/>
      <c r="J10" s="45"/>
      <c r="K10" s="45"/>
    </row>
    <row r="11" customFormat="false" ht="7.5" hidden="false" customHeight="true" outlineLevel="0" collapsed="false"/>
    <row r="12" customFormat="false" ht="21.75" hidden="false" customHeight="true" outlineLevel="0" collapsed="false">
      <c r="B12" s="5" t="s">
        <v>98</v>
      </c>
      <c r="C12" s="5"/>
      <c r="D12" s="5"/>
      <c r="E12" s="5"/>
      <c r="F12" s="5"/>
      <c r="G12" s="5"/>
      <c r="H12" s="5"/>
      <c r="I12" s="5"/>
      <c r="J12" s="5"/>
      <c r="K12" s="5"/>
      <c r="L12" s="5"/>
    </row>
    <row r="13" customFormat="false" ht="27.75" hidden="false" customHeight="true" outlineLevel="0" collapsed="false">
      <c r="B13" s="18" t="s">
        <v>25</v>
      </c>
      <c r="C13" s="18" t="s">
        <v>17</v>
      </c>
      <c r="D13" s="18" t="s">
        <v>33</v>
      </c>
      <c r="E13" s="18" t="s">
        <v>35</v>
      </c>
      <c r="F13" s="18" t="s">
        <v>36</v>
      </c>
      <c r="G13" s="18" t="s">
        <v>99</v>
      </c>
      <c r="I13" s="18" t="s">
        <v>37</v>
      </c>
      <c r="J13" s="18" t="s">
        <v>17</v>
      </c>
      <c r="K13" s="18" t="s">
        <v>100</v>
      </c>
    </row>
    <row r="14" customFormat="false" ht="19.5" hidden="false" customHeight="true" outlineLevel="0" collapsed="false">
      <c r="B14" s="46" t="s">
        <v>40</v>
      </c>
      <c r="C14" s="47" t="n">
        <f aca="false">COUNTIF(Getränkeliste!$C$18:$C$47,$B14)</f>
        <v>4</v>
      </c>
      <c r="D14" s="47" t="n">
        <f aca="false">SUMIF(Getränkeliste!$C$18:$C$47,$B14,Getränkeliste!$K$18:$K$47)</f>
        <v>415</v>
      </c>
      <c r="E14" s="47" t="n">
        <f aca="false">SUMIF(Getränkeliste!$C$18:$C$47,$B14,Getränkeliste!$M$18:$M$47)</f>
        <v>312</v>
      </c>
      <c r="F14" s="48" t="n">
        <f aca="false">SUMIF(Getränkeliste!$C$18:$C$47,$B14,Getränkeliste!$N$18:$N$47)</f>
        <v>359.09</v>
      </c>
      <c r="G14" s="49" t="n">
        <f aca="false">IFERROR(F14/SUM(F$14:F$20),0)</f>
        <v>0.116763186218244</v>
      </c>
      <c r="I14" s="46" t="s">
        <v>43</v>
      </c>
      <c r="J14" s="47" t="n">
        <f aca="false">COUNTIF(Getränkeliste!$O$18:$O$47,$I14)</f>
        <v>22</v>
      </c>
      <c r="K14" s="49" t="n">
        <f aca="false">IFERROR(J14/SUM($J$14:$J$17),0)</f>
        <v>0.846153846153846</v>
      </c>
    </row>
    <row r="15" customFormat="false" ht="19.5" hidden="false" customHeight="true" outlineLevel="0" collapsed="false">
      <c r="B15" s="50" t="s">
        <v>50</v>
      </c>
      <c r="C15" s="51" t="n">
        <f aca="false">COUNTIF(Getränkeliste!$C$18:$C$47,$B15)</f>
        <v>4</v>
      </c>
      <c r="D15" s="51" t="n">
        <f aca="false">SUMIF(Getränkeliste!$C$18:$C$47,$B15,Getränkeliste!$K$18:$K$47)</f>
        <v>150</v>
      </c>
      <c r="E15" s="51" t="n">
        <f aca="false">SUMIF(Getränkeliste!$C$18:$C$47,$B15,Getränkeliste!$M$18:$M$47)</f>
        <v>122</v>
      </c>
      <c r="F15" s="52" t="n">
        <f aca="false">SUMIF(Getränkeliste!$C$18:$C$47,$B15,Getränkeliste!$N$18:$N$47)</f>
        <v>1306.98</v>
      </c>
      <c r="G15" s="53" t="n">
        <f aca="false">IFERROR(F15/SUM(F$14:F$20),0)</f>
        <v>0.424983010174386</v>
      </c>
      <c r="I15" s="50" t="s">
        <v>22</v>
      </c>
      <c r="J15" s="51" t="n">
        <f aca="false">COUNTIF(Getränkeliste!$O$18:$O$47,$I15)</f>
        <v>4</v>
      </c>
      <c r="K15" s="53" t="n">
        <f aca="false">IFERROR(J15/SUM($J$14:$J$17),0)</f>
        <v>0.153846153846154</v>
      </c>
    </row>
    <row r="16" customFormat="false" ht="19.5" hidden="false" customHeight="true" outlineLevel="0" collapsed="false">
      <c r="B16" s="46" t="s">
        <v>58</v>
      </c>
      <c r="C16" s="47" t="n">
        <f aca="false">COUNTIF(Getränkeliste!$C$18:$C$47,$B16)</f>
        <v>5</v>
      </c>
      <c r="D16" s="47" t="n">
        <f aca="false">SUMIF(Getränkeliste!$C$18:$C$47,$B16,Getränkeliste!$K$18:$K$47)</f>
        <v>265</v>
      </c>
      <c r="E16" s="47" t="n">
        <f aca="false">SUMIF(Getränkeliste!$C$18:$C$47,$B16,Getränkeliste!$M$18:$M$47)</f>
        <v>193</v>
      </c>
      <c r="F16" s="48" t="n">
        <f aca="false">SUMIF(Getränkeliste!$C$18:$C$47,$B16,Getränkeliste!$N$18:$N$47)</f>
        <v>371.94</v>
      </c>
      <c r="G16" s="49" t="n">
        <f aca="false">IFERROR(F16/SUM(F$14:F$20),0)</f>
        <v>0.120941545244962</v>
      </c>
      <c r="I16" s="46" t="s">
        <v>101</v>
      </c>
      <c r="J16" s="47" t="n">
        <f aca="false">COUNTIF(Getränkeliste!$O$18:$O$47,$I16)</f>
        <v>0</v>
      </c>
      <c r="K16" s="49" t="n">
        <f aca="false">IFERROR(J16/SUM($J$14:$J$17),0)</f>
        <v>0</v>
      </c>
    </row>
    <row r="17" customFormat="false" ht="19.5" hidden="false" customHeight="true" outlineLevel="0" collapsed="false">
      <c r="B17" s="50" t="s">
        <v>65</v>
      </c>
      <c r="C17" s="51" t="n">
        <f aca="false">COUNTIF(Getränkeliste!$C$18:$C$47,$B17)</f>
        <v>2</v>
      </c>
      <c r="D17" s="51" t="n">
        <f aca="false">SUMIF(Getränkeliste!$C$18:$C$47,$B17,Getränkeliste!$K$18:$K$47)</f>
        <v>346</v>
      </c>
      <c r="E17" s="51" t="n">
        <f aca="false">SUMIF(Getränkeliste!$C$18:$C$47,$B17,Getränkeliste!$M$18:$M$47)</f>
        <v>246</v>
      </c>
      <c r="F17" s="52" t="n">
        <f aca="false">SUMIF(Getränkeliste!$C$18:$C$47,$B17,Getränkeliste!$N$18:$N$47)</f>
        <v>224.9</v>
      </c>
      <c r="G17" s="53" t="n">
        <f aca="false">IFERROR(F17/SUM(F$14:F$20),0)</f>
        <v>0.0731294120707427</v>
      </c>
      <c r="I17" s="50" t="s">
        <v>102</v>
      </c>
      <c r="J17" s="51" t="n">
        <f aca="false">COUNTIF(Getränkeliste!$O$18:$O$47,$I17)</f>
        <v>0</v>
      </c>
      <c r="K17" s="53" t="n">
        <f aca="false">IFERROR(J17/SUM($J$14:$J$17),0)</f>
        <v>0</v>
      </c>
    </row>
    <row r="18" customFormat="false" ht="19.5" hidden="false" customHeight="true" outlineLevel="0" collapsed="false">
      <c r="B18" s="46" t="s">
        <v>68</v>
      </c>
      <c r="C18" s="47" t="n">
        <f aca="false">COUNTIF(Getränkeliste!$C$18:$C$47,$B18)</f>
        <v>4</v>
      </c>
      <c r="D18" s="47" t="n">
        <f aca="false">SUMIF(Getränkeliste!$C$18:$C$47,$B18,Getränkeliste!$K$18:$K$47)</f>
        <v>48</v>
      </c>
      <c r="E18" s="47" t="n">
        <f aca="false">SUMIF(Getränkeliste!$C$18:$C$47,$B18,Getränkeliste!$M$18:$M$47)</f>
        <v>39</v>
      </c>
      <c r="F18" s="48" t="n">
        <f aca="false">SUMIF(Getränkeliste!$C$18:$C$47,$B18,Getränkeliste!$N$18:$N$47)</f>
        <v>691.2</v>
      </c>
      <c r="G18" s="49" t="n">
        <f aca="false">IFERROR(F18/SUM(F$14:F$20),0)</f>
        <v>0.224753444301011</v>
      </c>
      <c r="I18" s="54" t="s">
        <v>103</v>
      </c>
      <c r="J18" s="55" t="n">
        <f aca="false">SUM(J14:J17)</f>
        <v>26</v>
      </c>
      <c r="K18" s="56" t="n">
        <f aca="false">SUM(K14:K17)</f>
        <v>1</v>
      </c>
    </row>
    <row r="19" customFormat="false" ht="19.5" hidden="false" customHeight="true" outlineLevel="0" collapsed="false">
      <c r="B19" s="50" t="s">
        <v>76</v>
      </c>
      <c r="C19" s="51" t="n">
        <f aca="false">COUNTIF(Getränkeliste!$C$18:$C$47,$B19)</f>
        <v>4</v>
      </c>
      <c r="D19" s="51" t="n">
        <f aca="false">SUMIF(Getränkeliste!$C$18:$C$47,$B19,Getränkeliste!$K$18:$K$47)</f>
        <v>23</v>
      </c>
      <c r="E19" s="51" t="n">
        <f aca="false">SUMIF(Getränkeliste!$C$18:$C$47,$B19,Getränkeliste!$M$18:$M$47)</f>
        <v>2</v>
      </c>
      <c r="F19" s="52" t="n">
        <f aca="false">SUMIF(Getränkeliste!$C$18:$C$47,$B19,Getränkeliste!$N$18:$N$47)</f>
        <v>109.36</v>
      </c>
      <c r="G19" s="53" t="n">
        <f aca="false">IFERROR(F19/SUM(F$14:F$20),0)</f>
        <v>0.0355599488841993</v>
      </c>
    </row>
    <row r="20" customFormat="false" ht="19.5" hidden="false" customHeight="true" outlineLevel="0" collapsed="false">
      <c r="B20" s="46" t="s">
        <v>85</v>
      </c>
      <c r="C20" s="47" t="n">
        <f aca="false">COUNTIF(Getränkeliste!$C$18:$C$47,$B20)</f>
        <v>3</v>
      </c>
      <c r="D20" s="47" t="n">
        <f aca="false">SUMIF(Getränkeliste!$C$18:$C$47,$B20,Getränkeliste!$K$18:$K$47)</f>
        <v>127</v>
      </c>
      <c r="E20" s="47" t="n">
        <f aca="false">SUMIF(Getränkeliste!$C$18:$C$47,$B20,Getränkeliste!$M$18:$M$47)</f>
        <v>1</v>
      </c>
      <c r="F20" s="48" t="n">
        <f aca="false">SUMIF(Getränkeliste!$C$18:$C$47,$B20,Getränkeliste!$N$18:$N$47)</f>
        <v>11.9</v>
      </c>
      <c r="G20" s="49" t="n">
        <f aca="false">IFERROR(F20/SUM(F$14:F$20),0)</f>
        <v>0.00386945310645548</v>
      </c>
    </row>
    <row r="21" customFormat="false" ht="21.75" hidden="false" customHeight="true" outlineLevel="0" collapsed="false">
      <c r="B21" s="57" t="s">
        <v>104</v>
      </c>
      <c r="C21" s="58" t="n">
        <f aca="false">SUM(C14:C20)</f>
        <v>26</v>
      </c>
      <c r="D21" s="58" t="n">
        <f aca="false">SUM(D14:D20)</f>
        <v>1374</v>
      </c>
      <c r="E21" s="58" t="n">
        <f aca="false">SUM(E14:E20)</f>
        <v>915</v>
      </c>
      <c r="F21" s="59" t="n">
        <f aca="false">SUM(F14:F20)</f>
        <v>3075.37</v>
      </c>
      <c r="G21" s="60" t="n">
        <f aca="false">SUM(G14:G20)</f>
        <v>1</v>
      </c>
    </row>
    <row r="22" customFormat="false" ht="7.5" hidden="false" customHeight="true" outlineLevel="0" collapsed="false"/>
    <row r="23" customFormat="false" ht="21.75" hidden="false" customHeight="true" outlineLevel="0" collapsed="false">
      <c r="B23" s="5" t="s">
        <v>105</v>
      </c>
      <c r="C23" s="5"/>
      <c r="D23" s="5"/>
      <c r="E23" s="5"/>
      <c r="F23" s="5"/>
      <c r="G23" s="5"/>
      <c r="H23" s="5"/>
      <c r="I23" s="5"/>
      <c r="J23" s="5"/>
      <c r="K23" s="5"/>
    </row>
    <row r="24" customFormat="false" ht="21.75" hidden="false" customHeight="true" outlineLevel="0" collapsed="false">
      <c r="B24" s="61" t="s">
        <v>106</v>
      </c>
      <c r="C24" s="61"/>
      <c r="D24" s="61"/>
      <c r="E24" s="61"/>
      <c r="F24" s="61"/>
      <c r="G24" s="55" t="s">
        <v>107</v>
      </c>
      <c r="H24" s="61" t="s">
        <v>108</v>
      </c>
      <c r="I24" s="61"/>
      <c r="J24" s="61"/>
      <c r="K24" s="61"/>
    </row>
    <row r="25" customFormat="false" ht="21.75" hidden="false" customHeight="true" outlineLevel="0" collapsed="false">
      <c r="B25" s="62" t="s">
        <v>109</v>
      </c>
      <c r="C25" s="62"/>
      <c r="D25" s="62"/>
      <c r="E25" s="62"/>
      <c r="F25" s="62"/>
      <c r="G25" s="63" t="str">
        <f aca="false">IF(SUM(Getränkeliste!$N$18:$N$47)&lt;=Budget,"OK","PRÜFEN")</f>
        <v>OK</v>
      </c>
      <c r="H25" s="64" t="s">
        <v>110</v>
      </c>
      <c r="I25" s="64"/>
      <c r="J25" s="64"/>
      <c r="K25" s="64"/>
    </row>
    <row r="26" customFormat="false" ht="21.75" hidden="false" customHeight="true" outlineLevel="0" collapsed="false">
      <c r="B26" s="62" t="s">
        <v>111</v>
      </c>
      <c r="C26" s="62"/>
      <c r="D26" s="62"/>
      <c r="E26" s="62"/>
      <c r="F26" s="62"/>
      <c r="G26" s="63" t="str">
        <f aca="false">IF(SUMPRODUCT((Getränkeliste!$D$18:$D$47&lt;&gt;"")*(Getränkeliste!$G$18:$G$47=""))=0,"OK","PRÜFEN")</f>
        <v>OK</v>
      </c>
      <c r="H26" s="64" t="s">
        <v>112</v>
      </c>
      <c r="I26" s="64"/>
      <c r="J26" s="64"/>
      <c r="K26" s="64"/>
    </row>
    <row r="27" customFormat="false" ht="21.75" hidden="false" customHeight="true" outlineLevel="0" collapsed="false">
      <c r="B27" s="62" t="s">
        <v>113</v>
      </c>
      <c r="C27" s="62"/>
      <c r="D27" s="62"/>
      <c r="E27" s="62"/>
      <c r="F27" s="62"/>
      <c r="G27" s="63" t="str">
        <f aca="false">IF(SUMPRODUCT((Getränkeliste!$D$18:$D$47&lt;&gt;"")*(Getränkeliste!$J$18:$J$47=""))=0,"OK","PRÜFEN")</f>
        <v>OK</v>
      </c>
      <c r="H27" s="64" t="s">
        <v>114</v>
      </c>
      <c r="I27" s="64"/>
      <c r="J27" s="64"/>
      <c r="K27" s="64"/>
    </row>
    <row r="28" customFormat="false" ht="21.75" hidden="false" customHeight="true" outlineLevel="0" collapsed="false">
      <c r="B28" s="62" t="s">
        <v>115</v>
      </c>
      <c r="C28" s="62"/>
      <c r="D28" s="62"/>
      <c r="E28" s="62"/>
      <c r="F28" s="62"/>
      <c r="G28" s="63" t="str">
        <f aca="false">IF(SUMPRODUCT((Getränkeliste!$M$18:$M$47&lt;&gt;"")*(Getränkeliste!$M$18:$M$47&gt;0)*(Getränkeliste!$O$18:$O$47&lt;&gt;"Zu bestellen")*(Getränkeliste!$O$18:$O$47&lt;&gt;"Ausverkauft"))=0,"OK","PRÜFEN")</f>
        <v>PRÜFEN</v>
      </c>
      <c r="H28" s="64" t="s">
        <v>116</v>
      </c>
      <c r="I28" s="64"/>
      <c r="J28" s="64"/>
      <c r="K28" s="64"/>
    </row>
    <row r="29" customFormat="false" ht="21.75" hidden="false" customHeight="true" outlineLevel="0" collapsed="false">
      <c r="B29" s="62" t="s">
        <v>117</v>
      </c>
      <c r="C29" s="62"/>
      <c r="D29" s="62"/>
      <c r="E29" s="62"/>
      <c r="F29" s="62"/>
      <c r="G29" s="63" t="str">
        <f aca="false">IF(SUMIF(Getränkeliste!$C$18:$C$47,"Wasser",Getränkeliste!$J$18:$J$47)&gt;=1,"OK","INFO")</f>
        <v>OK</v>
      </c>
      <c r="H29" s="64" t="s">
        <v>118</v>
      </c>
      <c r="I29" s="64"/>
      <c r="J29" s="64"/>
      <c r="K29" s="64"/>
    </row>
    <row r="30" customFormat="false" ht="21.75" hidden="false" customHeight="true" outlineLevel="0" collapsed="false">
      <c r="B30" s="62" t="s">
        <v>119</v>
      </c>
      <c r="C30" s="62"/>
      <c r="D30" s="62"/>
      <c r="E30" s="62"/>
      <c r="F30" s="62"/>
      <c r="G30" s="63" t="str">
        <f aca="false">IF(COUNTIFS(Getränkeliste!$C$18:$C$47,"Softdrinks")+COUNTIFS(Getränkeliste!$C$18:$C$47,"Wasser")+COUNTIFS(Getränkeliste!$D$18:$D$47,"*alkoholfrei*")&gt;=2,"OK","PRÜFEN")</f>
        <v>OK</v>
      </c>
      <c r="H30" s="64" t="s">
        <v>120</v>
      </c>
      <c r="I30" s="64"/>
      <c r="J30" s="64"/>
      <c r="K30" s="64"/>
    </row>
    <row r="31" customFormat="false" ht="7.5" hidden="false" customHeight="true" outlineLevel="0" collapsed="false"/>
    <row r="32" customFormat="false" ht="21.75" hidden="false" customHeight="true" outlineLevel="0" collapsed="false">
      <c r="B32" s="5" t="s">
        <v>121</v>
      </c>
      <c r="C32" s="5"/>
      <c r="D32" s="5"/>
      <c r="E32" s="5"/>
      <c r="F32" s="5"/>
      <c r="G32" s="5"/>
      <c r="H32" s="5"/>
      <c r="I32" s="5"/>
      <c r="J32" s="5"/>
      <c r="K32" s="5"/>
    </row>
    <row r="53" customFormat="false" ht="7.5" hidden="false" customHeight="true" outlineLevel="0" collapsed="false"/>
    <row r="54" customFormat="false" ht="21.75" hidden="false" customHeight="true" outlineLevel="0" collapsed="false">
      <c r="B54" s="5" t="s">
        <v>122</v>
      </c>
      <c r="C54" s="5"/>
      <c r="D54" s="5"/>
      <c r="E54" s="5"/>
      <c r="F54" s="5"/>
      <c r="G54" s="5"/>
      <c r="H54" s="5"/>
      <c r="I54" s="5"/>
      <c r="J54" s="5"/>
      <c r="K54" s="5"/>
    </row>
    <row r="56" customFormat="false" ht="22.35" hidden="false" customHeight="true" outlineLevel="0" collapsed="false">
      <c r="B56" s="18" t="s">
        <v>18</v>
      </c>
      <c r="C56" s="18" t="s">
        <v>123</v>
      </c>
      <c r="E56" s="18" t="s">
        <v>37</v>
      </c>
      <c r="F56" s="18" t="s">
        <v>124</v>
      </c>
      <c r="I56" s="18" t="s">
        <v>125</v>
      </c>
      <c r="J56" s="18"/>
      <c r="K56" s="18"/>
    </row>
    <row r="57" customFormat="false" ht="21.75" hidden="false" customHeight="true" outlineLevel="0" collapsed="false">
      <c r="B57" s="46" t="s">
        <v>40</v>
      </c>
      <c r="C57" s="46" t="s">
        <v>42</v>
      </c>
      <c r="E57" s="46" t="s">
        <v>43</v>
      </c>
      <c r="F57" s="46" t="s">
        <v>44</v>
      </c>
      <c r="I57" s="65" t="s">
        <v>126</v>
      </c>
      <c r="J57" s="65"/>
      <c r="K57" s="65"/>
    </row>
    <row r="58" customFormat="false" ht="21.75" hidden="false" customHeight="true" outlineLevel="0" collapsed="false">
      <c r="B58" s="50" t="s">
        <v>50</v>
      </c>
      <c r="C58" s="50" t="s">
        <v>127</v>
      </c>
      <c r="E58" s="50" t="s">
        <v>22</v>
      </c>
      <c r="F58" s="50" t="s">
        <v>52</v>
      </c>
      <c r="I58" s="65" t="s">
        <v>128</v>
      </c>
      <c r="J58" s="65"/>
      <c r="K58" s="65"/>
    </row>
    <row r="59" customFormat="false" ht="21.75" hidden="false" customHeight="true" outlineLevel="0" collapsed="false">
      <c r="B59" s="46" t="s">
        <v>58</v>
      </c>
      <c r="C59" s="46" t="s">
        <v>129</v>
      </c>
      <c r="E59" s="46" t="s">
        <v>101</v>
      </c>
      <c r="F59" s="46" t="s">
        <v>79</v>
      </c>
      <c r="I59" s="65" t="s">
        <v>130</v>
      </c>
      <c r="J59" s="65"/>
      <c r="K59" s="65"/>
    </row>
    <row r="60" customFormat="false" ht="21.75" hidden="false" customHeight="true" outlineLevel="0" collapsed="false">
      <c r="B60" s="50" t="s">
        <v>65</v>
      </c>
      <c r="C60" s="50" t="s">
        <v>131</v>
      </c>
      <c r="E60" s="50" t="s">
        <v>102</v>
      </c>
      <c r="F60" s="50" t="s">
        <v>132</v>
      </c>
      <c r="I60" s="65" t="s">
        <v>133</v>
      </c>
      <c r="J60" s="65"/>
      <c r="K60" s="65"/>
    </row>
    <row r="61" customFormat="false" ht="21.75" hidden="false" customHeight="true" outlineLevel="0" collapsed="false">
      <c r="B61" s="46" t="s">
        <v>68</v>
      </c>
      <c r="C61" s="46" t="s">
        <v>134</v>
      </c>
      <c r="F61" s="46" t="s">
        <v>135</v>
      </c>
      <c r="I61" s="65" t="s">
        <v>136</v>
      </c>
      <c r="J61" s="65"/>
      <c r="K61" s="65"/>
    </row>
    <row r="62" customFormat="false" ht="21.75" hidden="false" customHeight="true" outlineLevel="0" collapsed="false">
      <c r="B62" s="50" t="s">
        <v>76</v>
      </c>
      <c r="C62" s="50" t="s">
        <v>87</v>
      </c>
      <c r="I62" s="65" t="s">
        <v>137</v>
      </c>
      <c r="J62" s="65"/>
      <c r="K62" s="65"/>
    </row>
    <row r="63" customFormat="false" ht="21.75" hidden="false" customHeight="true" outlineLevel="0" collapsed="false">
      <c r="B63" s="46" t="s">
        <v>85</v>
      </c>
      <c r="C63" s="46" t="s">
        <v>78</v>
      </c>
      <c r="I63" s="65" t="s">
        <v>138</v>
      </c>
      <c r="J63" s="65"/>
      <c r="K63" s="65"/>
    </row>
    <row r="64" customFormat="false" ht="15" hidden="false" customHeight="false" outlineLevel="0" collapsed="false">
      <c r="C64" s="50" t="s">
        <v>83</v>
      </c>
    </row>
    <row r="65" customFormat="false" ht="15" hidden="false" customHeight="true" outlineLevel="0" collapsed="false">
      <c r="C65" s="46" t="s">
        <v>89</v>
      </c>
      <c r="I65" s="66" t="s">
        <v>139</v>
      </c>
      <c r="J65" s="66"/>
      <c r="K65" s="66"/>
    </row>
    <row r="66" customFormat="false" ht="19.5" hidden="false" customHeight="true" outlineLevel="0" collapsed="false">
      <c r="C66" s="50" t="s">
        <v>91</v>
      </c>
      <c r="I66" s="67" t="s">
        <v>40</v>
      </c>
      <c r="J66" s="67"/>
      <c r="K66" s="67"/>
    </row>
    <row r="67" customFormat="false" ht="19.5" hidden="false" customHeight="true" outlineLevel="0" collapsed="false">
      <c r="C67" s="46" t="s">
        <v>140</v>
      </c>
      <c r="I67" s="68" t="s">
        <v>50</v>
      </c>
      <c r="J67" s="68"/>
      <c r="K67" s="68"/>
    </row>
    <row r="68" customFormat="false" ht="19.5" hidden="false" customHeight="true" outlineLevel="0" collapsed="false">
      <c r="I68" s="69" t="s">
        <v>58</v>
      </c>
      <c r="J68" s="69"/>
      <c r="K68" s="69"/>
    </row>
    <row r="69" customFormat="false" ht="19.5" hidden="false" customHeight="true" outlineLevel="0" collapsed="false">
      <c r="I69" s="70" t="s">
        <v>65</v>
      </c>
      <c r="J69" s="70"/>
      <c r="K69" s="70"/>
    </row>
    <row r="70" customFormat="false" ht="19.5" hidden="false" customHeight="true" outlineLevel="0" collapsed="false">
      <c r="I70" s="71" t="s">
        <v>68</v>
      </c>
      <c r="J70" s="71"/>
      <c r="K70" s="71"/>
    </row>
    <row r="71" customFormat="false" ht="19.5" hidden="false" customHeight="true" outlineLevel="0" collapsed="false">
      <c r="I71" s="72" t="s">
        <v>76</v>
      </c>
      <c r="J71" s="72"/>
      <c r="K71" s="72"/>
    </row>
    <row r="72" customFormat="false" ht="19.5" hidden="false" customHeight="true" outlineLevel="0" collapsed="false">
      <c r="I72" s="73" t="s">
        <v>43</v>
      </c>
      <c r="J72" s="73"/>
      <c r="K72" s="73"/>
    </row>
    <row r="73" customFormat="false" ht="19.5" hidden="false" customHeight="true" outlineLevel="0" collapsed="false">
      <c r="I73" s="74" t="s">
        <v>22</v>
      </c>
      <c r="J73" s="74"/>
      <c r="K73" s="74"/>
    </row>
    <row r="74" customFormat="false" ht="19.5" hidden="false" customHeight="true" outlineLevel="0" collapsed="false">
      <c r="I74" s="75" t="s">
        <v>101</v>
      </c>
      <c r="J74" s="75"/>
      <c r="K74" s="75"/>
    </row>
    <row r="75" customFormat="false" ht="19.5" hidden="false" customHeight="true" outlineLevel="0" collapsed="false">
      <c r="I75" s="76" t="s">
        <v>141</v>
      </c>
      <c r="J75" s="76"/>
      <c r="K75" s="76"/>
    </row>
    <row r="76" customFormat="false" ht="19.5" hidden="false" customHeight="true" outlineLevel="0" collapsed="false">
      <c r="I76" s="77" t="s">
        <v>142</v>
      </c>
      <c r="J76" s="77"/>
      <c r="K76" s="77"/>
    </row>
  </sheetData>
  <mergeCells count="53">
    <mergeCell ref="B2:F2"/>
    <mergeCell ref="G2:L2"/>
    <mergeCell ref="B6:L6"/>
    <mergeCell ref="B7:D7"/>
    <mergeCell ref="E7:G7"/>
    <mergeCell ref="H7:K7"/>
    <mergeCell ref="B8:D8"/>
    <mergeCell ref="E8:G8"/>
    <mergeCell ref="H8:K8"/>
    <mergeCell ref="B9:D9"/>
    <mergeCell ref="E9:G9"/>
    <mergeCell ref="H9:K9"/>
    <mergeCell ref="B10:D10"/>
    <mergeCell ref="E10:G10"/>
    <mergeCell ref="H10:K10"/>
    <mergeCell ref="B12:L12"/>
    <mergeCell ref="B23:K23"/>
    <mergeCell ref="B24:F24"/>
    <mergeCell ref="H24:K24"/>
    <mergeCell ref="B25:F25"/>
    <mergeCell ref="H25:K25"/>
    <mergeCell ref="B26:F26"/>
    <mergeCell ref="H26:K26"/>
    <mergeCell ref="B27:F27"/>
    <mergeCell ref="H27:K27"/>
    <mergeCell ref="B28:F28"/>
    <mergeCell ref="H28:K28"/>
    <mergeCell ref="B29:F29"/>
    <mergeCell ref="H29:K29"/>
    <mergeCell ref="B30:F30"/>
    <mergeCell ref="H30:K30"/>
    <mergeCell ref="B32:K32"/>
    <mergeCell ref="B54:K54"/>
    <mergeCell ref="I56:K56"/>
    <mergeCell ref="I57:K57"/>
    <mergeCell ref="I58:K58"/>
    <mergeCell ref="I59:K59"/>
    <mergeCell ref="I60:K60"/>
    <mergeCell ref="I61:K61"/>
    <mergeCell ref="I62:K62"/>
    <mergeCell ref="I63:K63"/>
    <mergeCell ref="I65:K65"/>
    <mergeCell ref="I66:K66"/>
    <mergeCell ref="I67:K67"/>
    <mergeCell ref="I68:K68"/>
    <mergeCell ref="I69:K69"/>
    <mergeCell ref="I70:K70"/>
    <mergeCell ref="I71:K71"/>
    <mergeCell ref="I72:K72"/>
    <mergeCell ref="I73:K73"/>
    <mergeCell ref="I74:K74"/>
    <mergeCell ref="I75:K75"/>
    <mergeCell ref="I76:K76"/>
  </mergeCells>
  <conditionalFormatting sqref="F14:F20">
    <cfRule type="dataBar" priority="2">
      <dataBar showValue="1" minLength="10" maxLength="90">
        <cfvo type="num" val="0"/>
        <cfvo type="num" val="0"/>
        <color rgb="FF24616B"/>
      </dataBar>
      <extLst>
        <ext xmlns:x14="http://schemas.microsoft.com/office/spreadsheetml/2009/9/main" uri="{B025F937-C7B1-47D3-B67F-A62EFF666E3E}">
          <x14:id>{E976E445-8688-4FD2-876E-16252439D581}</x14:id>
        </ext>
      </extLst>
    </cfRule>
  </conditionalFormatting>
  <conditionalFormatting sqref="G25:G30">
    <cfRule type="cellIs" priority="3" operator="equal" aboveAverage="0" equalAverage="0" bottom="0" percent="0" rank="0" text="" dxfId="30">
      <formula>"OK"</formula>
    </cfRule>
    <cfRule type="cellIs" priority="4" operator="equal" aboveAverage="0" equalAverage="0" bottom="0" percent="0" rank="0" text="" dxfId="32">
      <formula>"PRÜFEN"</formula>
    </cfRule>
    <cfRule type="cellIs" priority="5" operator="equal" aboveAverage="0" equalAverage="0" bottom="0" percent="0" rank="0" text="" dxfId="31">
      <formula>"INFO"</formula>
    </cfRule>
  </conditionalFormatting>
  <printOptions headings="false" gridLines="false" gridLinesSet="true" horizontalCentered="false" verticalCentered="false"/>
  <pageMargins left="0.3" right="0.3" top="0.4" bottom="0.4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976E445-8688-4FD2-876E-16252439D581}">
            <x14:dataBar minLength="10" maxLength="90" axisPosition="none" gradient="true">
              <x14:cfvo type="num">
                <xm:f>0</xm:f>
              </x14:cfvo>
              <x14:cfvo type="num">
                <xm:f>0</xm:f>
              </x14:cfvo>
              <x14:negativeFillColor rgb="FF24616B"/>
              <x14:axisColor rgb="FF000000"/>
            </x14:dataBar>
          </x14:cfRule>
          <xm:sqref>F14:F20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2026-07-21T09:48:04Z</dcterms:created>
  <dc:creator>openpyxl</dc:creator>
  <dc:description/>
  <dc:language>en-US</dc:language>
  <cp:lastModifiedBy/>
  <dcterms:modified xsi:type="dcterms:W3CDTF">2026-07-21T09:48:12Z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