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93C67B8E-80EE-4F62-B2E7-E935062A6A4A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Getränkeliste" sheetId="1" r:id="rId1"/>
    <sheet name="Getränke &amp; Preise" sheetId="2" r:id="rId2"/>
  </sheets>
  <definedNames>
    <definedName name="_xlnm.Print_Area" localSheetId="1">'Getränke &amp; Preise'!$A$1:$N$27</definedName>
    <definedName name="_xlnm.Print_Area" localSheetId="0">Getränkeliste!$A$1:$S$46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" i="2" l="1"/>
  <c r="M24" i="2" s="1"/>
  <c r="I22" i="2"/>
  <c r="J22" i="2" s="1"/>
  <c r="L22" i="2" s="1"/>
  <c r="I21" i="2"/>
  <c r="M21" i="2" s="1"/>
  <c r="I16" i="2"/>
  <c r="M16" i="2" s="1"/>
  <c r="O45" i="1"/>
  <c r="N45" i="1"/>
  <c r="M45" i="1"/>
  <c r="L45" i="1"/>
  <c r="K45" i="1"/>
  <c r="J45" i="1"/>
  <c r="I45" i="1"/>
  <c r="Q44" i="1"/>
  <c r="D8" i="1" s="1"/>
  <c r="O44" i="1"/>
  <c r="N44" i="1"/>
  <c r="I23" i="2" s="1"/>
  <c r="M44" i="1"/>
  <c r="L44" i="1"/>
  <c r="K44" i="1"/>
  <c r="I20" i="2" s="1"/>
  <c r="J44" i="1"/>
  <c r="I19" i="2" s="1"/>
  <c r="I44" i="1"/>
  <c r="I18" i="2" s="1"/>
  <c r="H44" i="1"/>
  <c r="H45" i="1" s="1"/>
  <c r="G44" i="1"/>
  <c r="G45" i="1" s="1"/>
  <c r="F44" i="1"/>
  <c r="I15" i="2" s="1"/>
  <c r="E44" i="1"/>
  <c r="I14" i="2" s="1"/>
  <c r="D44" i="1"/>
  <c r="L8" i="1" s="1"/>
  <c r="S43" i="1"/>
  <c r="R43" i="1"/>
  <c r="P43" i="1"/>
  <c r="B43" i="1"/>
  <c r="S42" i="1"/>
  <c r="R42" i="1"/>
  <c r="P42" i="1"/>
  <c r="B42" i="1"/>
  <c r="S41" i="1"/>
  <c r="R41" i="1"/>
  <c r="P41" i="1"/>
  <c r="B41" i="1"/>
  <c r="S40" i="1"/>
  <c r="R40" i="1"/>
  <c r="P40" i="1"/>
  <c r="B40" i="1"/>
  <c r="S39" i="1"/>
  <c r="R39" i="1"/>
  <c r="P39" i="1"/>
  <c r="B39" i="1"/>
  <c r="S38" i="1"/>
  <c r="R38" i="1"/>
  <c r="P38" i="1"/>
  <c r="B38" i="1"/>
  <c r="S37" i="1"/>
  <c r="R37" i="1"/>
  <c r="P37" i="1"/>
  <c r="B37" i="1"/>
  <c r="S36" i="1"/>
  <c r="R36" i="1"/>
  <c r="P36" i="1"/>
  <c r="B36" i="1"/>
  <c r="S35" i="1"/>
  <c r="R35" i="1"/>
  <c r="P35" i="1"/>
  <c r="B35" i="1"/>
  <c r="S34" i="1"/>
  <c r="R34" i="1"/>
  <c r="P34" i="1"/>
  <c r="B34" i="1"/>
  <c r="S33" i="1"/>
  <c r="R33" i="1"/>
  <c r="P33" i="1"/>
  <c r="B33" i="1"/>
  <c r="S32" i="1"/>
  <c r="R32" i="1"/>
  <c r="P32" i="1"/>
  <c r="B32" i="1"/>
  <c r="B31" i="1"/>
  <c r="P30" i="1"/>
  <c r="B30" i="1"/>
  <c r="P29" i="1"/>
  <c r="R29" i="1" s="1"/>
  <c r="B29" i="1"/>
  <c r="B28" i="1"/>
  <c r="B27" i="1"/>
  <c r="B26" i="1"/>
  <c r="P25" i="1"/>
  <c r="B25" i="1"/>
  <c r="P24" i="1"/>
  <c r="B24" i="1"/>
  <c r="B23" i="1"/>
  <c r="B22" i="1"/>
  <c r="B21" i="1"/>
  <c r="P20" i="1"/>
  <c r="B20" i="1"/>
  <c r="P19" i="1"/>
  <c r="B19" i="1"/>
  <c r="P18" i="1"/>
  <c r="B18" i="1"/>
  <c r="B17" i="1"/>
  <c r="B16" i="1"/>
  <c r="P15" i="1"/>
  <c r="B15" i="1"/>
  <c r="P14" i="1"/>
  <c r="B14" i="1"/>
  <c r="O13" i="1"/>
  <c r="N13" i="1"/>
  <c r="M13" i="1"/>
  <c r="L13" i="1"/>
  <c r="K13" i="1"/>
  <c r="J13" i="1"/>
  <c r="I13" i="1"/>
  <c r="H13" i="1"/>
  <c r="G13" i="1"/>
  <c r="F13" i="1"/>
  <c r="E13" i="1"/>
  <c r="D13" i="1"/>
  <c r="P23" i="1" s="1"/>
  <c r="O12" i="1"/>
  <c r="N12" i="1"/>
  <c r="M12" i="1"/>
  <c r="L12" i="1"/>
  <c r="K12" i="1"/>
  <c r="J12" i="1"/>
  <c r="I12" i="1"/>
  <c r="H12" i="1"/>
  <c r="G12" i="1"/>
  <c r="F12" i="1"/>
  <c r="E12" i="1"/>
  <c r="D12" i="1"/>
  <c r="P8" i="1"/>
  <c r="R23" i="1" l="1"/>
  <c r="S23" i="1" s="1"/>
  <c r="M23" i="2"/>
  <c r="J23" i="2"/>
  <c r="L23" i="2" s="1"/>
  <c r="J20" i="2"/>
  <c r="L20" i="2" s="1"/>
  <c r="M20" i="2"/>
  <c r="S30" i="1"/>
  <c r="S18" i="1"/>
  <c r="S19" i="1"/>
  <c r="S14" i="1"/>
  <c r="M18" i="2"/>
  <c r="J18" i="2"/>
  <c r="L18" i="2" s="1"/>
  <c r="M19" i="2"/>
  <c r="J19" i="2"/>
  <c r="L19" i="2" s="1"/>
  <c r="M14" i="2"/>
  <c r="J14" i="2"/>
  <c r="L14" i="2" s="1"/>
  <c r="J15" i="2"/>
  <c r="L15" i="2" s="1"/>
  <c r="M15" i="2"/>
  <c r="R19" i="1"/>
  <c r="S29" i="1"/>
  <c r="J21" i="2"/>
  <c r="L21" i="2" s="1"/>
  <c r="R20" i="1"/>
  <c r="S20" i="1" s="1"/>
  <c r="M22" i="2"/>
  <c r="I13" i="2"/>
  <c r="R14" i="1"/>
  <c r="J16" i="2"/>
  <c r="L16" i="2" s="1"/>
  <c r="D45" i="1"/>
  <c r="J24" i="2"/>
  <c r="L24" i="2" s="1"/>
  <c r="E45" i="1"/>
  <c r="P22" i="1"/>
  <c r="P28" i="1"/>
  <c r="F45" i="1"/>
  <c r="R24" i="1"/>
  <c r="S24" i="1" s="1"/>
  <c r="R15" i="1"/>
  <c r="S15" i="1" s="1"/>
  <c r="R25" i="1"/>
  <c r="S25" i="1" s="1"/>
  <c r="R30" i="1"/>
  <c r="I17" i="2"/>
  <c r="P16" i="1"/>
  <c r="P21" i="1"/>
  <c r="P26" i="1"/>
  <c r="P31" i="1"/>
  <c r="P17" i="1"/>
  <c r="P27" i="1"/>
  <c r="R18" i="1"/>
  <c r="I25" i="2" l="1"/>
  <c r="M13" i="2"/>
  <c r="F8" i="2"/>
  <c r="J13" i="2"/>
  <c r="R27" i="1"/>
  <c r="S27" i="1"/>
  <c r="R21" i="1"/>
  <c r="S21" i="1" s="1"/>
  <c r="R28" i="1"/>
  <c r="S28" i="1" s="1"/>
  <c r="R26" i="1"/>
  <c r="S26" i="1" s="1"/>
  <c r="R16" i="1"/>
  <c r="S16" i="1" s="1"/>
  <c r="R22" i="1"/>
  <c r="S22" i="1" s="1"/>
  <c r="P44" i="1"/>
  <c r="R31" i="1"/>
  <c r="S31" i="1" s="1"/>
  <c r="J17" i="2"/>
  <c r="L17" i="2" s="1"/>
  <c r="M17" i="2"/>
  <c r="R17" i="1"/>
  <c r="S17" i="1"/>
  <c r="H8" i="1" l="1"/>
  <c r="B8" i="2"/>
  <c r="L13" i="2"/>
  <c r="J8" i="2" s="1"/>
  <c r="M25" i="2"/>
  <c r="R44" i="1"/>
  <c r="B8" i="1"/>
</calcChain>
</file>

<file path=xl/sharedStrings.xml><?xml version="1.0" encoding="utf-8"?>
<sst xmlns="http://schemas.openxmlformats.org/spreadsheetml/2006/main" count="103" uniqueCount="84">
  <si>
    <t>JULI 2026</t>
  </si>
  <si>
    <t>Vereinsheim TSV Musterstadt e. V.  ·  Kassenführung: A. Winter  ·  Preise lt. Blatt „Getränke &amp; Preise“</t>
  </si>
  <si>
    <t>Mint hinterlegte Felder ausfüllen (Namen, Anzahl Striche, gezahlte Beträge) – Preise, Summen, offene Beträge und Status berechnen sich automatisch.</t>
  </si>
  <si>
    <t>ÜBERBLICK</t>
  </si>
  <si>
    <t>UMSATZ GESAMT</t>
  </si>
  <si>
    <t>DAVON BEZAHLT</t>
  </si>
  <si>
    <t>NOCH OFFEN</t>
  </si>
  <si>
    <t>GETRÄNKE (STÜCK)</t>
  </si>
  <si>
    <t>PERSONEN ERFASST</t>
  </si>
  <si>
    <t>VERBRAUCH &amp; ABRECHNUNG</t>
  </si>
  <si>
    <t>Nr.</t>
  </si>
  <si>
    <t>Name</t>
  </si>
  <si>
    <t>Summe</t>
  </si>
  <si>
    <t>Bezahlt</t>
  </si>
  <si>
    <t>Offen</t>
  </si>
  <si>
    <t>Status</t>
  </si>
  <si>
    <t>Andreas Winter</t>
  </si>
  <si>
    <t>Bettina Krohn</t>
  </si>
  <si>
    <t>Christian Voss</t>
  </si>
  <si>
    <t>Daniela Mertens</t>
  </si>
  <si>
    <t>Erik Schubert</t>
  </si>
  <si>
    <t>Franziska Behrens</t>
  </si>
  <si>
    <t>Georg Pfeiffer</t>
  </si>
  <si>
    <t>Hanna Lorenz</t>
  </si>
  <si>
    <t>Ilka Steiner</t>
  </si>
  <si>
    <t>Jan Böttcher</t>
  </si>
  <si>
    <t>Kerstin Ahrens</t>
  </si>
  <si>
    <t>Lars Diekmann</t>
  </si>
  <si>
    <t>Maren Kessler</t>
  </si>
  <si>
    <t>Niko Hartmann</t>
  </si>
  <si>
    <t>Olaf Brune</t>
  </si>
  <si>
    <t>Pia Sommerfeld</t>
  </si>
  <si>
    <t>Ralf Gerdes</t>
  </si>
  <si>
    <t>Tanja Wilkens</t>
  </si>
  <si>
    <t>Verbrauch je Getränk (Stück)</t>
  </si>
  <si>
    <t>Umsatz je Getränk (€)</t>
  </si>
  <si>
    <t>GETRÄNKE &amp; PREISE 2026</t>
  </si>
  <si>
    <t>SORTIMENT</t>
  </si>
  <si>
    <t>Vereinsheim TSV Musterstadt e. V.  ·  Preis- und Bestandspflege  ·  Stand: Juli 2026</t>
  </si>
  <si>
    <t>Mint hinterlegte Felder pflegen – Verbrauch, Bestand, Status und Umsatz berechnen sich automatisch aus dem Blatt „Getränkeliste“.</t>
  </si>
  <si>
    <t>WARENWERT BESTAND (VK)</t>
  </si>
  <si>
    <t>ARTIKEL NACHBESTELLEN</t>
  </si>
  <si>
    <t>SORTIMENT, PREISE &amp; BESTAND</t>
  </si>
  <si>
    <t>Getränk</t>
  </si>
  <si>
    <t>Kategorie</t>
  </si>
  <si>
    <t>Gebinde</t>
  </si>
  <si>
    <t>VK-Preis</t>
  </si>
  <si>
    <t>Anfangs­bestand</t>
  </si>
  <si>
    <t>Zukauf</t>
  </si>
  <si>
    <t>Verbrauch</t>
  </si>
  <si>
    <t>Bestand</t>
  </si>
  <si>
    <t>Mindest­bestand</t>
  </si>
  <si>
    <t>Umsatz</t>
  </si>
  <si>
    <t>Bemerkung</t>
  </si>
  <si>
    <t>Mineralwasser</t>
  </si>
  <si>
    <t>Alkoholfrei</t>
  </si>
  <si>
    <t>0,5 l Flasche</t>
  </si>
  <si>
    <t>Pfandflasche</t>
  </si>
  <si>
    <t>Apfelschorle</t>
  </si>
  <si>
    <t>Cola / Limo</t>
  </si>
  <si>
    <t>0,33 l Flasche</t>
  </si>
  <si>
    <t>Kiste à 24 nachkaufen</t>
  </si>
  <si>
    <t>Eistee</t>
  </si>
  <si>
    <t>Pils</t>
  </si>
  <si>
    <t>Bier</t>
  </si>
  <si>
    <t>Pfand: Kiste à 20</t>
  </si>
  <si>
    <t>Radler</t>
  </si>
  <si>
    <t>Weizen</t>
  </si>
  <si>
    <t>über Getränkehandel</t>
  </si>
  <si>
    <t>Bier alkoholfrei</t>
  </si>
  <si>
    <t>Rotwein</t>
  </si>
  <si>
    <t>Wein &amp; Sekt</t>
  </si>
  <si>
    <t>0,2 l Glas</t>
  </si>
  <si>
    <t>Weißwein</t>
  </si>
  <si>
    <t>gekühlt lagern</t>
  </si>
  <si>
    <t>Sekt</t>
  </si>
  <si>
    <t>0,1 l Glas</t>
  </si>
  <si>
    <t>Kaffee</t>
  </si>
  <si>
    <t>Heißgetränke</t>
  </si>
  <si>
    <t>Tasse</t>
  </si>
  <si>
    <t>Bestand in Tassen (kalk.)</t>
  </si>
  <si>
    <t>Gesamt</t>
  </si>
  <si>
    <t>Hinweis: Die zwölf Positionen erscheinen automatisch als Spalten in der Getränkeliste – Reihenfolge und Zeilenanzahl beibehalten.</t>
  </si>
  <si>
    <t>GETRÄNKELISTE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</si>
</sst>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25" x14ac:knownFonts="1">
    <font>
      <sz val="11"/>
      <color theme="1"/>
      <name val="Calibri"/>
      <family val="2"/>
      <charset val="1"/>
    </font>
    <font>
      <b/>
      <sz val="19"/>
      <color rgb="FFFFFFFF"/>
      <name val="Calibri"/>
      <charset val="1"/>
    </font>
    <font>
      <b/>
      <sz val="12"/>
      <color rgb="FFFFFFFF"/>
      <name val="Calibri"/>
      <charset val="1"/>
    </font>
    <font>
      <sz val="9"/>
      <color rgb="FFAEB6BD"/>
      <name val="Calibri"/>
      <charset val="1"/>
    </font>
    <font>
      <i/>
      <sz val="8.5"/>
      <color rgb="FF6C757D"/>
      <name val="Calibri"/>
      <charset val="1"/>
    </font>
    <font>
      <b/>
      <sz val="10.5"/>
      <color rgb="FFFFFFFF"/>
      <name val="Calibri"/>
      <charset val="1"/>
    </font>
    <font>
      <b/>
      <sz val="15"/>
      <color rgb="FF33383D"/>
      <name val="Calibri"/>
      <charset val="1"/>
    </font>
    <font>
      <b/>
      <sz val="15"/>
      <color rgb="FF0E8F6E"/>
      <name val="Calibri"/>
      <charset val="1"/>
    </font>
    <font>
      <b/>
      <sz val="15"/>
      <color rgb="FFB3261E"/>
      <name val="Calibri"/>
      <charset val="1"/>
    </font>
    <font>
      <b/>
      <sz val="15"/>
      <color rgb="FF6C757D"/>
      <name val="Calibri"/>
      <charset val="1"/>
    </font>
    <font>
      <b/>
      <sz val="7.5"/>
      <color rgb="FF6C757D"/>
      <name val="Calibri"/>
      <charset val="1"/>
    </font>
    <font>
      <b/>
      <sz val="9.5"/>
      <color rgb="FFFFFFFF"/>
      <name val="Calibri"/>
      <charset val="1"/>
    </font>
    <font>
      <b/>
      <sz val="8.5"/>
      <color rgb="FFFFFFFF"/>
      <name val="Calibri"/>
      <charset val="1"/>
    </font>
    <font>
      <b/>
      <sz val="7.5"/>
      <color rgb="FFFFFFFF"/>
      <name val="Calibri"/>
      <charset val="1"/>
    </font>
    <font>
      <sz val="9"/>
      <color rgb="FF6C757D"/>
      <name val="Calibri"/>
      <charset val="1"/>
    </font>
    <font>
      <sz val="9.5"/>
      <color rgb="FF24282C"/>
      <name val="Calibri"/>
      <charset val="1"/>
    </font>
    <font>
      <b/>
      <sz val="9.5"/>
      <color rgb="FF24282C"/>
      <name val="Calibri"/>
      <charset val="1"/>
    </font>
    <font>
      <b/>
      <sz val="9"/>
      <color rgb="FF33383D"/>
      <name val="Calibri"/>
      <charset val="1"/>
    </font>
    <font>
      <b/>
      <sz val="9"/>
      <color rgb="FF24282C"/>
      <name val="Calibri"/>
      <charset val="1"/>
    </font>
    <font>
      <sz val="8"/>
      <color rgb="FF6C757D"/>
      <name val="Calibri"/>
      <charset val="1"/>
    </font>
    <font>
      <b/>
      <sz val="9"/>
      <color rgb="FFFFFFFF"/>
      <name val="Calibri"/>
      <charset val="1"/>
    </font>
    <font>
      <sz val="10"/>
      <color rgb="FF24282C"/>
      <name val="Calibri"/>
      <charset val="1"/>
    </font>
    <font>
      <sz val="9"/>
      <color rgb="FF24282C"/>
      <name val="Calibri"/>
      <charset val="1"/>
    </font>
    <font>
      <b/>
      <sz val="9.5"/>
      <color rgb="FF33383D"/>
      <name val="Calibri"/>
      <charset val="1"/>
    </font>
    <font>
      <i/>
      <sz val="8"/>
      <color rgb="FF6C757D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33383D"/>
        <bgColor rgb="FF24282C"/>
      </patternFill>
    </fill>
    <fill>
      <patternFill patternType="solid">
        <fgColor rgb="FF0E8F6E"/>
        <bgColor rgb="FF1E7A46"/>
      </patternFill>
    </fill>
    <fill>
      <patternFill patternType="solid">
        <fgColor rgb="FF0A6E55"/>
        <bgColor rgb="FF1E7A46"/>
      </patternFill>
    </fill>
    <fill>
      <patternFill patternType="solid">
        <fgColor rgb="FFE6F4EF"/>
        <bgColor rgb="FFEFF8F4"/>
      </patternFill>
    </fill>
    <fill>
      <patternFill patternType="solid">
        <fgColor rgb="FFEFF8F4"/>
        <bgColor rgb="FFF4F6F5"/>
      </patternFill>
    </fill>
    <fill>
      <patternFill patternType="solid">
        <fgColor rgb="FFF4F6F5"/>
        <bgColor rgb="FFF2F4F4"/>
      </patternFill>
    </fill>
    <fill>
      <patternFill patternType="solid">
        <fgColor rgb="FFE7EAEA"/>
        <bgColor rgb="FFE6F4EF"/>
      </patternFill>
    </fill>
    <fill>
      <patternFill patternType="solid">
        <fgColor rgb="FFF2F4F4"/>
        <bgColor rgb="FFF4F6F5"/>
      </patternFill>
    </fill>
  </fills>
  <borders count="7">
    <border>
      <left/>
      <right/>
      <top/>
      <bottom/>
      <diagonal/>
    </border>
    <border>
      <left style="thick">
        <color rgb="FF0E8F6E"/>
      </left>
      <right/>
      <top/>
      <bottom/>
      <diagonal/>
    </border>
    <border>
      <left style="hair">
        <color rgb="FFCBD3D0"/>
      </left>
      <right/>
      <top/>
      <bottom/>
      <diagonal/>
    </border>
    <border>
      <left/>
      <right/>
      <top/>
      <bottom style="hair">
        <color rgb="FFCBD3D0"/>
      </bottom>
      <diagonal/>
    </border>
    <border>
      <left style="thin">
        <color rgb="FFA9D5C6"/>
      </left>
      <right style="thin">
        <color rgb="FFA9D5C6"/>
      </right>
      <top style="thin">
        <color rgb="FFA9D5C6"/>
      </top>
      <bottom style="thin">
        <color rgb="FFA9D5C6"/>
      </bottom>
      <diagonal/>
    </border>
    <border>
      <left style="hair">
        <color rgb="FFCBD3D0"/>
      </left>
      <right style="hair">
        <color rgb="FFCBD3D0"/>
      </right>
      <top style="hair">
        <color rgb="FFCBD3D0"/>
      </top>
      <bottom style="hair">
        <color rgb="FFCBD3D0"/>
      </bottom>
      <diagonal/>
    </border>
    <border>
      <left/>
      <right/>
      <top style="thin">
        <color rgb="FF33383D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4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3" borderId="0" xfId="0" applyFill="1"/>
    <xf numFmtId="0" fontId="2" fillId="3" borderId="0" xfId="0" applyFont="1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top"/>
    </xf>
    <xf numFmtId="0" fontId="5" fillId="2" borderId="1" xfId="0" applyFont="1" applyFill="1" applyBorder="1" applyAlignment="1">
      <alignment vertical="center" indent="1"/>
    </xf>
    <xf numFmtId="0" fontId="12" fillId="2" borderId="0" xfId="0" applyFont="1" applyFill="1" applyAlignment="1">
      <alignment horizontal="center" textRotation="90"/>
    </xf>
    <xf numFmtId="2" fontId="13" fillId="4" borderId="0" xfId="0" applyNumberFormat="1" applyFont="1" applyFill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9" fontId="15" fillId="5" borderId="4" xfId="0" applyNumberFormat="1" applyFont="1" applyFill="1" applyBorder="1" applyAlignment="1">
      <alignment horizontal="left" vertical="center" indent="1"/>
    </xf>
    <xf numFmtId="1" fontId="15" fillId="6" borderId="5" xfId="0" applyNumberFormat="1" applyFont="1" applyFill="1" applyBorder="1" applyAlignment="1">
      <alignment horizontal="center" vertical="center"/>
    </xf>
    <xf numFmtId="164" fontId="15" fillId="0" borderId="3" xfId="0" applyNumberFormat="1" applyFont="1" applyBorder="1" applyAlignment="1">
      <alignment horizontal="right" vertical="center"/>
    </xf>
    <xf numFmtId="164" fontId="15" fillId="5" borderId="4" xfId="0" applyNumberFormat="1" applyFont="1" applyFill="1" applyBorder="1" applyAlignment="1">
      <alignment horizontal="right" vertical="center"/>
    </xf>
    <xf numFmtId="49" fontId="16" fillId="0" borderId="3" xfId="0" applyNumberFormat="1" applyFont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164" fontId="15" fillId="7" borderId="3" xfId="0" applyNumberFormat="1" applyFont="1" applyFill="1" applyBorder="1" applyAlignment="1">
      <alignment horizontal="right" vertical="center"/>
    </xf>
    <xf numFmtId="49" fontId="16" fillId="7" borderId="3" xfId="0" applyNumberFormat="1" applyFont="1" applyFill="1" applyBorder="1" applyAlignment="1">
      <alignment horizontal="center" vertical="center"/>
    </xf>
    <xf numFmtId="0" fontId="0" fillId="8" borderId="6" xfId="0" applyFill="1" applyBorder="1"/>
    <xf numFmtId="0" fontId="17" fillId="8" borderId="6" xfId="0" applyFont="1" applyFill="1" applyBorder="1" applyAlignment="1">
      <alignment horizontal="right" vertical="center"/>
    </xf>
    <xf numFmtId="0" fontId="18" fillId="8" borderId="6" xfId="0" applyFont="1" applyFill="1" applyBorder="1" applyAlignment="1">
      <alignment horizontal="center" vertical="center"/>
    </xf>
    <xf numFmtId="164" fontId="16" fillId="8" borderId="6" xfId="0" applyNumberFormat="1" applyFont="1" applyFill="1" applyBorder="1" applyAlignment="1">
      <alignment horizontal="right" vertical="center"/>
    </xf>
    <xf numFmtId="0" fontId="0" fillId="9" borderId="0" xfId="0" applyFill="1"/>
    <xf numFmtId="0" fontId="17" fillId="9" borderId="0" xfId="0" applyFont="1" applyFill="1" applyAlignment="1">
      <alignment horizontal="right" vertical="center"/>
    </xf>
    <xf numFmtId="2" fontId="19" fillId="9" borderId="0" xfId="0" applyNumberFormat="1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1" fontId="21" fillId="5" borderId="4" xfId="0" applyNumberFormat="1" applyFont="1" applyFill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1" fontId="16" fillId="0" borderId="3" xfId="0" applyNumberFormat="1" applyFont="1" applyBorder="1" applyAlignment="1">
      <alignment horizontal="center" vertical="center"/>
    </xf>
    <xf numFmtId="0" fontId="22" fillId="5" borderId="4" xfId="0" applyFont="1" applyFill="1" applyBorder="1" applyAlignment="1">
      <alignment vertical="center" indent="1"/>
    </xf>
    <xf numFmtId="0" fontId="23" fillId="8" borderId="6" xfId="0" applyFont="1" applyFill="1" applyBorder="1" applyAlignment="1">
      <alignment horizontal="right" vertical="center"/>
    </xf>
    <xf numFmtId="1" fontId="16" fillId="8" borderId="6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8">
    <dxf>
      <font>
        <sz val="9"/>
        <color rgb="FF1E7A46"/>
        <name val="Calibri"/>
        <charset val="1"/>
      </font>
    </dxf>
    <dxf>
      <font>
        <b/>
        <sz val="9"/>
        <color rgb="FFB26A00"/>
        <name val="Calibri"/>
        <charset val="1"/>
      </font>
      <fill>
        <patternFill>
          <bgColor rgb="FFFCEFD9"/>
        </patternFill>
      </fill>
    </dxf>
    <dxf>
      <font>
        <b/>
        <sz val="9"/>
        <color rgb="FFB3261E"/>
        <name val="Calibri"/>
        <charset val="1"/>
      </font>
      <fill>
        <patternFill>
          <bgColor rgb="FFFBE5E2"/>
        </patternFill>
      </fill>
    </dxf>
    <dxf>
      <font>
        <b/>
        <sz val="9"/>
        <color rgb="FFB3261E"/>
        <name val="Calibri"/>
        <charset val="1"/>
      </font>
      <fill>
        <patternFill>
          <bgColor rgb="FFFBE5E2"/>
        </patternFill>
      </fill>
    </dxf>
    <dxf>
      <font>
        <b/>
        <sz val="9"/>
        <color rgb="FFB26A00"/>
        <name val="Calibri"/>
        <charset val="1"/>
      </font>
    </dxf>
    <dxf>
      <font>
        <b/>
        <sz val="9"/>
        <color rgb="FF1E7A46"/>
        <name val="Calibri"/>
        <charset val="1"/>
      </font>
    </dxf>
    <dxf>
      <font>
        <sz val="9"/>
        <color rgb="FF0E8F6E"/>
        <name val="Calibri"/>
        <charset val="1"/>
      </font>
    </dxf>
    <dxf>
      <font>
        <b/>
        <sz val="9"/>
        <color rgb="FFB3261E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26A00"/>
      <rgbColor rgb="FF800080"/>
      <rgbColor rgb="FF0E8F6E"/>
      <rgbColor rgb="FFAEB6BD"/>
      <rgbColor rgb="FF6C757D"/>
      <rgbColor rgb="FF9999FF"/>
      <rgbColor rgb="FF993366"/>
      <rgbColor rgb="FFFCEFD9"/>
      <rgbColor rgb="FFE6F4EF"/>
      <rgbColor rgb="FF660066"/>
      <rgbColor rgb="FFFF8080"/>
      <rgbColor rgb="FF0066CC"/>
      <rgbColor rgb="FFCBD3D0"/>
      <rgbColor rgb="FF000080"/>
      <rgbColor rgb="FFFF00FF"/>
      <rgbColor rgb="FFFFFF00"/>
      <rgbColor rgb="FF00FFFF"/>
      <rgbColor rgb="FF800080"/>
      <rgbColor rgb="FF800000"/>
      <rgbColor rgb="FF0A6E55"/>
      <rgbColor rgb="FF0000FF"/>
      <rgbColor rgb="FF00CCFF"/>
      <rgbColor rgb="FFEFF8F4"/>
      <rgbColor rgb="FFE7EAEA"/>
      <rgbColor rgb="FFF4F6F5"/>
      <rgbColor rgb="FFA9D5C6"/>
      <rgbColor rgb="FFF2F4F4"/>
      <rgbColor rgb="FFCC99FF"/>
      <rgbColor rgb="FFFBE5E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1E7A46"/>
      <rgbColor rgb="FF003300"/>
      <rgbColor rgb="FF24282C"/>
      <rgbColor rgb="FFB3261E"/>
      <rgbColor rgb="FF993366"/>
      <rgbColor rgb="FF333399"/>
      <rgbColor rgb="FF33383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383D"/>
    <pageSetUpPr fitToPage="1"/>
  </sheetPr>
  <dimension ref="A1:S45"/>
  <sheetViews>
    <sheetView showGridLines="0" tabSelected="1" zoomScaleNormal="10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activeCell="V99" sqref="V99"/>
    </sheetView>
  </sheetViews>
  <sheetFormatPr baseColWidth="10" defaultColWidth="8.7109375" defaultRowHeight="15" x14ac:dyDescent="0.25"/>
  <cols>
    <col min="1" max="1" width="2.140625" customWidth="1"/>
    <col min="2" max="2" width="4.42578125" customWidth="1"/>
    <col min="3" max="3" width="22" customWidth="1"/>
    <col min="4" max="15" width="5" customWidth="1"/>
    <col min="16" max="19" width="11" customWidth="1"/>
  </cols>
  <sheetData>
    <row r="1" spans="1:19" ht="7.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/>
      <c r="Q1" s="15"/>
      <c r="R1" s="15"/>
      <c r="S1" s="15"/>
    </row>
    <row r="2" spans="1:19" ht="25.5" customHeight="1" x14ac:dyDescent="0.25">
      <c r="A2" s="14"/>
      <c r="B2" s="16" t="s">
        <v>83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3" t="s">
        <v>0</v>
      </c>
      <c r="Q2" s="13"/>
      <c r="R2" s="13"/>
      <c r="S2" s="13"/>
    </row>
    <row r="3" spans="1:19" ht="15" customHeight="1" x14ac:dyDescent="0.25">
      <c r="A3" s="14"/>
      <c r="B3" s="17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2"/>
      <c r="Q3" s="12"/>
      <c r="R3" s="12"/>
      <c r="S3" s="12"/>
    </row>
    <row r="4" spans="1:19" ht="6" customHeight="1" x14ac:dyDescent="0.25"/>
    <row r="5" spans="1:19" ht="13.5" customHeight="1" x14ac:dyDescent="0.25"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6" customHeight="1" x14ac:dyDescent="0.25"/>
    <row r="7" spans="1:19" ht="18.75" customHeight="1" x14ac:dyDescent="0.25">
      <c r="B7" s="18" t="s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ht="24" customHeight="1" x14ac:dyDescent="0.25">
      <c r="B8" s="10">
        <f>$P$44</f>
        <v>143.5</v>
      </c>
      <c r="C8" s="10"/>
      <c r="D8" s="9">
        <f>$Q$44</f>
        <v>88.1</v>
      </c>
      <c r="E8" s="9"/>
      <c r="F8" s="9"/>
      <c r="G8" s="9"/>
      <c r="H8" s="8">
        <f>SUMIF($R$14:$R$43,"&gt;0")</f>
        <v>55.4</v>
      </c>
      <c r="I8" s="8"/>
      <c r="J8" s="8"/>
      <c r="K8" s="8"/>
      <c r="L8" s="7">
        <f>SUM($D$44:$O$44)</f>
        <v>81</v>
      </c>
      <c r="M8" s="7"/>
      <c r="N8" s="7"/>
      <c r="O8" s="7"/>
      <c r="P8" s="6">
        <f>COUNTIF($C$14:$C$43,"&lt;&gt;")</f>
        <v>18</v>
      </c>
      <c r="Q8" s="6"/>
      <c r="R8" s="6"/>
      <c r="S8" s="6"/>
    </row>
    <row r="9" spans="1:19" ht="12" customHeight="1" x14ac:dyDescent="0.25">
      <c r="B9" s="5" t="s">
        <v>4</v>
      </c>
      <c r="C9" s="5"/>
      <c r="D9" s="4" t="s">
        <v>5</v>
      </c>
      <c r="E9" s="4"/>
      <c r="F9" s="4"/>
      <c r="G9" s="4"/>
      <c r="H9" s="4" t="s">
        <v>6</v>
      </c>
      <c r="I9" s="4"/>
      <c r="J9" s="4"/>
      <c r="K9" s="4"/>
      <c r="L9" s="4" t="s">
        <v>7</v>
      </c>
      <c r="M9" s="4"/>
      <c r="N9" s="4"/>
      <c r="O9" s="4"/>
      <c r="P9" s="4" t="s">
        <v>8</v>
      </c>
      <c r="Q9" s="4"/>
      <c r="R9" s="4"/>
      <c r="S9" s="4"/>
    </row>
    <row r="10" spans="1:19" ht="7.5" customHeight="1" x14ac:dyDescent="0.25"/>
    <row r="11" spans="1:19" ht="18.75" customHeight="1" x14ac:dyDescent="0.25">
      <c r="B11" s="18" t="s">
        <v>9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81.75" customHeight="1" x14ac:dyDescent="0.25">
      <c r="B12" s="3" t="s">
        <v>10</v>
      </c>
      <c r="C12" s="3" t="s">
        <v>11</v>
      </c>
      <c r="D12" s="19" t="str">
        <f>'Getränke &amp; Preise'!$C$13</f>
        <v>Mineralwasser</v>
      </c>
      <c r="E12" s="19" t="str">
        <f>'Getränke &amp; Preise'!$C$14</f>
        <v>Apfelschorle</v>
      </c>
      <c r="F12" s="19" t="str">
        <f>'Getränke &amp; Preise'!$C$15</f>
        <v>Cola / Limo</v>
      </c>
      <c r="G12" s="19" t="str">
        <f>'Getränke &amp; Preise'!$C$16</f>
        <v>Eistee</v>
      </c>
      <c r="H12" s="19" t="str">
        <f>'Getränke &amp; Preise'!$C$17</f>
        <v>Pils</v>
      </c>
      <c r="I12" s="19" t="str">
        <f>'Getränke &amp; Preise'!$C$18</f>
        <v>Radler</v>
      </c>
      <c r="J12" s="19" t="str">
        <f>'Getränke &amp; Preise'!$C$19</f>
        <v>Weizen</v>
      </c>
      <c r="K12" s="19" t="str">
        <f>'Getränke &amp; Preise'!$C$20</f>
        <v>Bier alkoholfrei</v>
      </c>
      <c r="L12" s="19" t="str">
        <f>'Getränke &amp; Preise'!$C$21</f>
        <v>Rotwein</v>
      </c>
      <c r="M12" s="19" t="str">
        <f>'Getränke &amp; Preise'!$C$22</f>
        <v>Weißwein</v>
      </c>
      <c r="N12" s="19" t="str">
        <f>'Getränke &amp; Preise'!$C$23</f>
        <v>Sekt</v>
      </c>
      <c r="O12" s="19" t="str">
        <f>'Getränke &amp; Preise'!$C$24</f>
        <v>Kaffee</v>
      </c>
      <c r="P12" s="3" t="s">
        <v>12</v>
      </c>
      <c r="Q12" s="3" t="s">
        <v>13</v>
      </c>
      <c r="R12" s="3" t="s">
        <v>14</v>
      </c>
      <c r="S12" s="3" t="s">
        <v>15</v>
      </c>
    </row>
    <row r="13" spans="1:19" ht="15" customHeight="1" x14ac:dyDescent="0.25">
      <c r="B13" s="3"/>
      <c r="C13" s="3"/>
      <c r="D13" s="20">
        <f>'Getränke &amp; Preise'!$F$13</f>
        <v>1</v>
      </c>
      <c r="E13" s="20">
        <f>'Getränke &amp; Preise'!$F$14</f>
        <v>1.5</v>
      </c>
      <c r="F13" s="20">
        <f>'Getränke &amp; Preise'!$F$15</f>
        <v>1.5</v>
      </c>
      <c r="G13" s="20">
        <f>'Getränke &amp; Preise'!$F$16</f>
        <v>1.8</v>
      </c>
      <c r="H13" s="20">
        <f>'Getränke &amp; Preise'!$F$17</f>
        <v>2</v>
      </c>
      <c r="I13" s="20">
        <f>'Getränke &amp; Preise'!$F$18</f>
        <v>2</v>
      </c>
      <c r="J13" s="20">
        <f>'Getränke &amp; Preise'!$F$19</f>
        <v>2.5</v>
      </c>
      <c r="K13" s="20">
        <f>'Getränke &amp; Preise'!$F$20</f>
        <v>2</v>
      </c>
      <c r="L13" s="20">
        <f>'Getränke &amp; Preise'!$F$21</f>
        <v>2.5</v>
      </c>
      <c r="M13" s="20">
        <f>'Getränke &amp; Preise'!$F$22</f>
        <v>2.5</v>
      </c>
      <c r="N13" s="20">
        <f>'Getränke &amp; Preise'!$F$23</f>
        <v>2.5</v>
      </c>
      <c r="O13" s="20">
        <f>'Getränke &amp; Preise'!$F$24</f>
        <v>1</v>
      </c>
      <c r="P13" s="3"/>
      <c r="Q13" s="3"/>
      <c r="R13" s="3"/>
      <c r="S13" s="3"/>
    </row>
    <row r="14" spans="1:19" ht="15" customHeight="1" x14ac:dyDescent="0.25">
      <c r="B14" s="21">
        <f t="shared" ref="B14:B43" si="0">IF($C14="","",ROW()-13)</f>
        <v>1</v>
      </c>
      <c r="C14" s="22" t="s">
        <v>16</v>
      </c>
      <c r="D14" s="23">
        <v>2</v>
      </c>
      <c r="E14" s="23"/>
      <c r="F14" s="23"/>
      <c r="G14" s="23"/>
      <c r="H14" s="23">
        <v>3</v>
      </c>
      <c r="I14" s="23"/>
      <c r="J14" s="23"/>
      <c r="K14" s="23"/>
      <c r="L14" s="23"/>
      <c r="M14" s="23"/>
      <c r="N14" s="23"/>
      <c r="O14" s="23">
        <v>1</v>
      </c>
      <c r="P14" s="24">
        <f t="shared" ref="P14:P43" si="1">IF($C14="","",SUMPRODUCT($D14:$O14,$D$13:$O$13))</f>
        <v>9</v>
      </c>
      <c r="Q14" s="25">
        <v>9</v>
      </c>
      <c r="R14" s="24">
        <f t="shared" ref="R14:R43" si="2">IF($C14="","",$P14-$Q14)</f>
        <v>0</v>
      </c>
      <c r="S14" s="26" t="str">
        <f t="shared" ref="S14:S43" si="3">IF($C14="","",IF($P14=0,"–",IF($R14&lt;=0,"bezahlt",IF($Q14&gt;0,"teilweise","offen"))))</f>
        <v>bezahlt</v>
      </c>
    </row>
    <row r="15" spans="1:19" ht="15" customHeight="1" x14ac:dyDescent="0.25">
      <c r="B15" s="27">
        <f t="shared" si="0"/>
        <v>2</v>
      </c>
      <c r="C15" s="22" t="s">
        <v>17</v>
      </c>
      <c r="D15" s="23"/>
      <c r="E15" s="23">
        <v>1</v>
      </c>
      <c r="F15" s="23">
        <v>2</v>
      </c>
      <c r="G15" s="23"/>
      <c r="H15" s="23"/>
      <c r="I15" s="23"/>
      <c r="J15" s="23"/>
      <c r="K15" s="23"/>
      <c r="L15" s="23"/>
      <c r="M15" s="23"/>
      <c r="N15" s="23">
        <v>1</v>
      </c>
      <c r="O15" s="23"/>
      <c r="P15" s="28">
        <f t="shared" si="1"/>
        <v>7</v>
      </c>
      <c r="Q15" s="25"/>
      <c r="R15" s="28">
        <f t="shared" si="2"/>
        <v>7</v>
      </c>
      <c r="S15" s="29" t="str">
        <f t="shared" si="3"/>
        <v>offen</v>
      </c>
    </row>
    <row r="16" spans="1:19" ht="15" customHeight="1" x14ac:dyDescent="0.25">
      <c r="B16" s="21">
        <f t="shared" si="0"/>
        <v>3</v>
      </c>
      <c r="C16" s="22" t="s">
        <v>18</v>
      </c>
      <c r="D16" s="23"/>
      <c r="E16" s="23"/>
      <c r="F16" s="23"/>
      <c r="G16" s="23"/>
      <c r="H16" s="23">
        <v>4</v>
      </c>
      <c r="I16" s="23">
        <v>1</v>
      </c>
      <c r="J16" s="23"/>
      <c r="K16" s="23"/>
      <c r="L16" s="23"/>
      <c r="M16" s="23"/>
      <c r="N16" s="23"/>
      <c r="O16" s="23"/>
      <c r="P16" s="24">
        <f t="shared" si="1"/>
        <v>10</v>
      </c>
      <c r="Q16" s="25">
        <v>5</v>
      </c>
      <c r="R16" s="24">
        <f t="shared" si="2"/>
        <v>5</v>
      </c>
      <c r="S16" s="26" t="str">
        <f t="shared" si="3"/>
        <v>teilweise</v>
      </c>
    </row>
    <row r="17" spans="2:19" ht="15" customHeight="1" x14ac:dyDescent="0.25">
      <c r="B17" s="27">
        <f t="shared" si="0"/>
        <v>4</v>
      </c>
      <c r="C17" s="22" t="s">
        <v>19</v>
      </c>
      <c r="D17" s="23">
        <v>3</v>
      </c>
      <c r="E17" s="23"/>
      <c r="F17" s="23"/>
      <c r="G17" s="23"/>
      <c r="H17" s="23"/>
      <c r="I17" s="23"/>
      <c r="J17" s="23"/>
      <c r="K17" s="23"/>
      <c r="L17" s="23"/>
      <c r="M17" s="23">
        <v>2</v>
      </c>
      <c r="N17" s="23"/>
      <c r="O17" s="23">
        <v>2</v>
      </c>
      <c r="P17" s="28">
        <f t="shared" si="1"/>
        <v>10</v>
      </c>
      <c r="Q17" s="25">
        <v>10</v>
      </c>
      <c r="R17" s="28">
        <f t="shared" si="2"/>
        <v>0</v>
      </c>
      <c r="S17" s="29" t="str">
        <f t="shared" si="3"/>
        <v>bezahlt</v>
      </c>
    </row>
    <row r="18" spans="2:19" ht="15" customHeight="1" x14ac:dyDescent="0.25">
      <c r="B18" s="21">
        <f t="shared" si="0"/>
        <v>5</v>
      </c>
      <c r="C18" s="22" t="s">
        <v>20</v>
      </c>
      <c r="D18" s="23"/>
      <c r="E18" s="23"/>
      <c r="F18" s="23">
        <v>3</v>
      </c>
      <c r="G18" s="23"/>
      <c r="H18" s="23">
        <v>2</v>
      </c>
      <c r="I18" s="23"/>
      <c r="J18" s="23">
        <v>1</v>
      </c>
      <c r="K18" s="23"/>
      <c r="L18" s="23"/>
      <c r="M18" s="23"/>
      <c r="N18" s="23"/>
      <c r="O18" s="23"/>
      <c r="P18" s="24">
        <f t="shared" si="1"/>
        <v>11</v>
      </c>
      <c r="Q18" s="25">
        <v>10</v>
      </c>
      <c r="R18" s="24">
        <f t="shared" si="2"/>
        <v>1</v>
      </c>
      <c r="S18" s="26" t="str">
        <f t="shared" si="3"/>
        <v>teilweise</v>
      </c>
    </row>
    <row r="19" spans="2:19" ht="15" customHeight="1" x14ac:dyDescent="0.25">
      <c r="B19" s="27">
        <f t="shared" si="0"/>
        <v>6</v>
      </c>
      <c r="C19" s="22" t="s">
        <v>21</v>
      </c>
      <c r="D19" s="23"/>
      <c r="E19" s="23">
        <v>2</v>
      </c>
      <c r="F19" s="23"/>
      <c r="G19" s="23"/>
      <c r="H19" s="23"/>
      <c r="I19" s="23"/>
      <c r="J19" s="23"/>
      <c r="K19" s="23">
        <v>2</v>
      </c>
      <c r="L19" s="23"/>
      <c r="M19" s="23"/>
      <c r="N19" s="23"/>
      <c r="O19" s="23"/>
      <c r="P19" s="28">
        <f t="shared" si="1"/>
        <v>7</v>
      </c>
      <c r="Q19" s="25">
        <v>7</v>
      </c>
      <c r="R19" s="28">
        <f t="shared" si="2"/>
        <v>0</v>
      </c>
      <c r="S19" s="29" t="str">
        <f t="shared" si="3"/>
        <v>bezahlt</v>
      </c>
    </row>
    <row r="20" spans="2:19" ht="15" customHeight="1" x14ac:dyDescent="0.25">
      <c r="B20" s="21">
        <f t="shared" si="0"/>
        <v>7</v>
      </c>
      <c r="C20" s="22" t="s">
        <v>22</v>
      </c>
      <c r="D20" s="23"/>
      <c r="E20" s="23"/>
      <c r="F20" s="23"/>
      <c r="G20" s="23"/>
      <c r="H20" s="23">
        <v>5</v>
      </c>
      <c r="I20" s="23"/>
      <c r="J20" s="23"/>
      <c r="K20" s="23"/>
      <c r="L20" s="23"/>
      <c r="M20" s="23"/>
      <c r="N20" s="23"/>
      <c r="O20" s="23">
        <v>1</v>
      </c>
      <c r="P20" s="24">
        <f t="shared" si="1"/>
        <v>11</v>
      </c>
      <c r="Q20" s="25"/>
      <c r="R20" s="24">
        <f t="shared" si="2"/>
        <v>11</v>
      </c>
      <c r="S20" s="26" t="str">
        <f t="shared" si="3"/>
        <v>offen</v>
      </c>
    </row>
    <row r="21" spans="2:19" ht="15" customHeight="1" x14ac:dyDescent="0.25">
      <c r="B21" s="27">
        <f t="shared" si="0"/>
        <v>8</v>
      </c>
      <c r="C21" s="22" t="s">
        <v>23</v>
      </c>
      <c r="D21" s="23">
        <v>1</v>
      </c>
      <c r="E21" s="23"/>
      <c r="F21" s="23"/>
      <c r="G21" s="23">
        <v>2</v>
      </c>
      <c r="H21" s="23"/>
      <c r="I21" s="23"/>
      <c r="J21" s="23"/>
      <c r="K21" s="23"/>
      <c r="L21" s="23"/>
      <c r="M21" s="23">
        <v>1</v>
      </c>
      <c r="N21" s="23"/>
      <c r="O21" s="23"/>
      <c r="P21" s="28">
        <f t="shared" si="1"/>
        <v>7.1</v>
      </c>
      <c r="Q21" s="25"/>
      <c r="R21" s="28">
        <f t="shared" si="2"/>
        <v>7.1</v>
      </c>
      <c r="S21" s="29" t="str">
        <f t="shared" si="3"/>
        <v>offen</v>
      </c>
    </row>
    <row r="22" spans="2:19" ht="15" customHeight="1" x14ac:dyDescent="0.25">
      <c r="B22" s="21">
        <f t="shared" si="0"/>
        <v>9</v>
      </c>
      <c r="C22" s="22" t="s">
        <v>24</v>
      </c>
      <c r="D22" s="23">
        <v>2</v>
      </c>
      <c r="E22" s="23"/>
      <c r="F22" s="23"/>
      <c r="G22" s="23"/>
      <c r="H22" s="23"/>
      <c r="I22" s="23"/>
      <c r="J22" s="23"/>
      <c r="K22" s="23"/>
      <c r="L22" s="23">
        <v>1</v>
      </c>
      <c r="M22" s="23"/>
      <c r="N22" s="23">
        <v>2</v>
      </c>
      <c r="O22" s="23"/>
      <c r="P22" s="24">
        <f t="shared" si="1"/>
        <v>9.5</v>
      </c>
      <c r="Q22" s="25">
        <v>9.5</v>
      </c>
      <c r="R22" s="24">
        <f t="shared" si="2"/>
        <v>0</v>
      </c>
      <c r="S22" s="26" t="str">
        <f t="shared" si="3"/>
        <v>bezahlt</v>
      </c>
    </row>
    <row r="23" spans="2:19" ht="15" customHeight="1" x14ac:dyDescent="0.25">
      <c r="B23" s="27">
        <f t="shared" si="0"/>
        <v>10</v>
      </c>
      <c r="C23" s="22" t="s">
        <v>25</v>
      </c>
      <c r="D23" s="23"/>
      <c r="E23" s="23"/>
      <c r="F23" s="23">
        <v>1</v>
      </c>
      <c r="G23" s="23"/>
      <c r="H23" s="23"/>
      <c r="I23" s="23">
        <v>3</v>
      </c>
      <c r="J23" s="23"/>
      <c r="K23" s="23"/>
      <c r="L23" s="23"/>
      <c r="M23" s="23"/>
      <c r="N23" s="23"/>
      <c r="O23" s="23"/>
      <c r="P23" s="28">
        <f t="shared" si="1"/>
        <v>7.5</v>
      </c>
      <c r="Q23" s="25"/>
      <c r="R23" s="28">
        <f t="shared" si="2"/>
        <v>7.5</v>
      </c>
      <c r="S23" s="29" t="str">
        <f t="shared" si="3"/>
        <v>offen</v>
      </c>
    </row>
    <row r="24" spans="2:19" ht="15" customHeight="1" x14ac:dyDescent="0.25">
      <c r="B24" s="21">
        <f t="shared" si="0"/>
        <v>11</v>
      </c>
      <c r="C24" s="22" t="s">
        <v>26</v>
      </c>
      <c r="D24" s="23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>
        <v>3</v>
      </c>
      <c r="P24" s="24">
        <f t="shared" si="1"/>
        <v>4</v>
      </c>
      <c r="Q24" s="25">
        <v>4</v>
      </c>
      <c r="R24" s="24">
        <f t="shared" si="2"/>
        <v>0</v>
      </c>
      <c r="S24" s="26" t="str">
        <f t="shared" si="3"/>
        <v>bezahlt</v>
      </c>
    </row>
    <row r="25" spans="2:19" ht="15" customHeight="1" x14ac:dyDescent="0.25">
      <c r="B25" s="27">
        <f t="shared" si="0"/>
        <v>12</v>
      </c>
      <c r="C25" s="22" t="s">
        <v>27</v>
      </c>
      <c r="D25" s="23"/>
      <c r="E25" s="23"/>
      <c r="F25" s="23"/>
      <c r="G25" s="23"/>
      <c r="H25" s="23">
        <v>2</v>
      </c>
      <c r="I25" s="23"/>
      <c r="J25" s="23">
        <v>2</v>
      </c>
      <c r="K25" s="23">
        <v>1</v>
      </c>
      <c r="L25" s="23"/>
      <c r="M25" s="23"/>
      <c r="N25" s="23"/>
      <c r="O25" s="23"/>
      <c r="P25" s="28">
        <f t="shared" si="1"/>
        <v>11</v>
      </c>
      <c r="Q25" s="25">
        <v>6</v>
      </c>
      <c r="R25" s="28">
        <f t="shared" si="2"/>
        <v>5</v>
      </c>
      <c r="S25" s="29" t="str">
        <f t="shared" si="3"/>
        <v>teilweise</v>
      </c>
    </row>
    <row r="26" spans="2:19" ht="15" customHeight="1" x14ac:dyDescent="0.25">
      <c r="B26" s="21">
        <f t="shared" si="0"/>
        <v>13</v>
      </c>
      <c r="C26" s="22" t="s">
        <v>28</v>
      </c>
      <c r="D26" s="23"/>
      <c r="E26" s="23">
        <v>1</v>
      </c>
      <c r="F26" s="23"/>
      <c r="G26" s="23">
        <v>1</v>
      </c>
      <c r="H26" s="23"/>
      <c r="I26" s="23"/>
      <c r="J26" s="23"/>
      <c r="K26" s="23"/>
      <c r="L26" s="23"/>
      <c r="M26" s="23">
        <v>1</v>
      </c>
      <c r="N26" s="23"/>
      <c r="O26" s="23"/>
      <c r="P26" s="24">
        <f t="shared" si="1"/>
        <v>5.8</v>
      </c>
      <c r="Q26" s="25">
        <v>5.8</v>
      </c>
      <c r="R26" s="24">
        <f t="shared" si="2"/>
        <v>0</v>
      </c>
      <c r="S26" s="26" t="str">
        <f t="shared" si="3"/>
        <v>bezahlt</v>
      </c>
    </row>
    <row r="27" spans="2:19" ht="15" customHeight="1" x14ac:dyDescent="0.25">
      <c r="B27" s="27">
        <f t="shared" si="0"/>
        <v>14</v>
      </c>
      <c r="C27" s="22" t="s">
        <v>29</v>
      </c>
      <c r="D27" s="23"/>
      <c r="E27" s="23"/>
      <c r="F27" s="23">
        <v>2</v>
      </c>
      <c r="G27" s="23">
        <v>1</v>
      </c>
      <c r="H27" s="23"/>
      <c r="I27" s="23"/>
      <c r="J27" s="23"/>
      <c r="K27" s="23"/>
      <c r="L27" s="23"/>
      <c r="M27" s="23"/>
      <c r="N27" s="23"/>
      <c r="O27" s="23"/>
      <c r="P27" s="28">
        <f t="shared" si="1"/>
        <v>4.8</v>
      </c>
      <c r="Q27" s="25"/>
      <c r="R27" s="28">
        <f t="shared" si="2"/>
        <v>4.8</v>
      </c>
      <c r="S27" s="29" t="str">
        <f t="shared" si="3"/>
        <v>offen</v>
      </c>
    </row>
    <row r="28" spans="2:19" ht="15" customHeight="1" x14ac:dyDescent="0.25">
      <c r="B28" s="21">
        <f t="shared" si="0"/>
        <v>15</v>
      </c>
      <c r="C28" s="22" t="s">
        <v>30</v>
      </c>
      <c r="D28" s="23"/>
      <c r="E28" s="23"/>
      <c r="F28" s="23"/>
      <c r="G28" s="23"/>
      <c r="H28" s="23">
        <v>3</v>
      </c>
      <c r="I28" s="23"/>
      <c r="J28" s="23"/>
      <c r="K28" s="23"/>
      <c r="L28" s="23">
        <v>2</v>
      </c>
      <c r="M28" s="23"/>
      <c r="N28" s="23"/>
      <c r="O28" s="23"/>
      <c r="P28" s="24">
        <f t="shared" si="1"/>
        <v>11</v>
      </c>
      <c r="Q28" s="25">
        <v>10</v>
      </c>
      <c r="R28" s="24">
        <f t="shared" si="2"/>
        <v>1</v>
      </c>
      <c r="S28" s="26" t="str">
        <f t="shared" si="3"/>
        <v>teilweise</v>
      </c>
    </row>
    <row r="29" spans="2:19" ht="15" customHeight="1" x14ac:dyDescent="0.25">
      <c r="B29" s="27">
        <f t="shared" si="0"/>
        <v>16</v>
      </c>
      <c r="C29" s="22" t="s">
        <v>31</v>
      </c>
      <c r="D29" s="23"/>
      <c r="E29" s="23">
        <v>1</v>
      </c>
      <c r="F29" s="23"/>
      <c r="G29" s="23"/>
      <c r="H29" s="23"/>
      <c r="I29" s="23"/>
      <c r="J29" s="23"/>
      <c r="K29" s="23"/>
      <c r="L29" s="23"/>
      <c r="M29" s="23"/>
      <c r="N29" s="23">
        <v>1</v>
      </c>
      <c r="O29" s="23">
        <v>1</v>
      </c>
      <c r="P29" s="28">
        <f t="shared" si="1"/>
        <v>5</v>
      </c>
      <c r="Q29" s="25">
        <v>5</v>
      </c>
      <c r="R29" s="28">
        <f t="shared" si="2"/>
        <v>0</v>
      </c>
      <c r="S29" s="29" t="str">
        <f t="shared" si="3"/>
        <v>bezahlt</v>
      </c>
    </row>
    <row r="30" spans="2:19" ht="15" customHeight="1" x14ac:dyDescent="0.25">
      <c r="B30" s="21">
        <f t="shared" si="0"/>
        <v>17</v>
      </c>
      <c r="C30" s="22" t="s">
        <v>32</v>
      </c>
      <c r="D30" s="23">
        <v>2</v>
      </c>
      <c r="E30" s="23"/>
      <c r="F30" s="23"/>
      <c r="G30" s="23"/>
      <c r="H30" s="23"/>
      <c r="I30" s="23"/>
      <c r="J30" s="23"/>
      <c r="K30" s="23">
        <v>2</v>
      </c>
      <c r="L30" s="23"/>
      <c r="M30" s="23"/>
      <c r="N30" s="23"/>
      <c r="O30" s="23"/>
      <c r="P30" s="24">
        <f t="shared" si="1"/>
        <v>6</v>
      </c>
      <c r="Q30" s="25"/>
      <c r="R30" s="24">
        <f t="shared" si="2"/>
        <v>6</v>
      </c>
      <c r="S30" s="26" t="str">
        <f t="shared" si="3"/>
        <v>offen</v>
      </c>
    </row>
    <row r="31" spans="2:19" ht="15" customHeight="1" x14ac:dyDescent="0.25">
      <c r="B31" s="27">
        <f t="shared" si="0"/>
        <v>18</v>
      </c>
      <c r="C31" s="22" t="s">
        <v>33</v>
      </c>
      <c r="D31" s="23"/>
      <c r="E31" s="23"/>
      <c r="F31" s="23"/>
      <c r="G31" s="23">
        <v>1</v>
      </c>
      <c r="H31" s="23"/>
      <c r="I31" s="23"/>
      <c r="J31" s="23"/>
      <c r="K31" s="23"/>
      <c r="L31" s="23"/>
      <c r="M31" s="23">
        <v>2</v>
      </c>
      <c r="N31" s="23"/>
      <c r="O31" s="23"/>
      <c r="P31" s="28">
        <f t="shared" si="1"/>
        <v>6.8</v>
      </c>
      <c r="Q31" s="25">
        <v>6.8</v>
      </c>
      <c r="R31" s="28">
        <f t="shared" si="2"/>
        <v>0</v>
      </c>
      <c r="S31" s="29" t="str">
        <f t="shared" si="3"/>
        <v>bezahlt</v>
      </c>
    </row>
    <row r="32" spans="2:19" ht="15" customHeight="1" x14ac:dyDescent="0.25">
      <c r="B32" s="21" t="str">
        <f t="shared" si="0"/>
        <v/>
      </c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4" t="str">
        <f t="shared" si="1"/>
        <v/>
      </c>
      <c r="Q32" s="25"/>
      <c r="R32" s="24" t="str">
        <f t="shared" si="2"/>
        <v/>
      </c>
      <c r="S32" s="26" t="str">
        <f t="shared" si="3"/>
        <v/>
      </c>
    </row>
    <row r="33" spans="2:19" ht="15" customHeight="1" x14ac:dyDescent="0.25">
      <c r="B33" s="27" t="str">
        <f t="shared" si="0"/>
        <v/>
      </c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8" t="str">
        <f t="shared" si="1"/>
        <v/>
      </c>
      <c r="Q33" s="25"/>
      <c r="R33" s="28" t="str">
        <f t="shared" si="2"/>
        <v/>
      </c>
      <c r="S33" s="29" t="str">
        <f t="shared" si="3"/>
        <v/>
      </c>
    </row>
    <row r="34" spans="2:19" ht="15" customHeight="1" x14ac:dyDescent="0.25">
      <c r="B34" s="21" t="str">
        <f t="shared" si="0"/>
        <v/>
      </c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 t="str">
        <f t="shared" si="1"/>
        <v/>
      </c>
      <c r="Q34" s="25"/>
      <c r="R34" s="24" t="str">
        <f t="shared" si="2"/>
        <v/>
      </c>
      <c r="S34" s="26" t="str">
        <f t="shared" si="3"/>
        <v/>
      </c>
    </row>
    <row r="35" spans="2:19" ht="15" customHeight="1" x14ac:dyDescent="0.25">
      <c r="B35" s="27" t="str">
        <f t="shared" si="0"/>
        <v/>
      </c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8" t="str">
        <f t="shared" si="1"/>
        <v/>
      </c>
      <c r="Q35" s="25"/>
      <c r="R35" s="28" t="str">
        <f t="shared" si="2"/>
        <v/>
      </c>
      <c r="S35" s="29" t="str">
        <f t="shared" si="3"/>
        <v/>
      </c>
    </row>
    <row r="36" spans="2:19" ht="15" customHeight="1" x14ac:dyDescent="0.25">
      <c r="B36" s="21" t="str">
        <f t="shared" si="0"/>
        <v/>
      </c>
      <c r="C36" s="2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4" t="str">
        <f t="shared" si="1"/>
        <v/>
      </c>
      <c r="Q36" s="25"/>
      <c r="R36" s="24" t="str">
        <f t="shared" si="2"/>
        <v/>
      </c>
      <c r="S36" s="26" t="str">
        <f t="shared" si="3"/>
        <v/>
      </c>
    </row>
    <row r="37" spans="2:19" ht="15" customHeight="1" x14ac:dyDescent="0.25">
      <c r="B37" s="27" t="str">
        <f t="shared" si="0"/>
        <v/>
      </c>
      <c r="C37" s="22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8" t="str">
        <f t="shared" si="1"/>
        <v/>
      </c>
      <c r="Q37" s="25"/>
      <c r="R37" s="28" t="str">
        <f t="shared" si="2"/>
        <v/>
      </c>
      <c r="S37" s="29" t="str">
        <f t="shared" si="3"/>
        <v/>
      </c>
    </row>
    <row r="38" spans="2:19" ht="15" customHeight="1" x14ac:dyDescent="0.25">
      <c r="B38" s="21" t="str">
        <f t="shared" si="0"/>
        <v/>
      </c>
      <c r="C38" s="22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 t="str">
        <f t="shared" si="1"/>
        <v/>
      </c>
      <c r="Q38" s="25"/>
      <c r="R38" s="24" t="str">
        <f t="shared" si="2"/>
        <v/>
      </c>
      <c r="S38" s="26" t="str">
        <f t="shared" si="3"/>
        <v/>
      </c>
    </row>
    <row r="39" spans="2:19" ht="15" customHeight="1" x14ac:dyDescent="0.25">
      <c r="B39" s="27" t="str">
        <f t="shared" si="0"/>
        <v/>
      </c>
      <c r="C39" s="22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8" t="str">
        <f t="shared" si="1"/>
        <v/>
      </c>
      <c r="Q39" s="25"/>
      <c r="R39" s="28" t="str">
        <f t="shared" si="2"/>
        <v/>
      </c>
      <c r="S39" s="29" t="str">
        <f t="shared" si="3"/>
        <v/>
      </c>
    </row>
    <row r="40" spans="2:19" ht="15" customHeight="1" x14ac:dyDescent="0.25">
      <c r="B40" s="21" t="str">
        <f t="shared" si="0"/>
        <v/>
      </c>
      <c r="C40" s="22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4" t="str">
        <f t="shared" si="1"/>
        <v/>
      </c>
      <c r="Q40" s="25"/>
      <c r="R40" s="24" t="str">
        <f t="shared" si="2"/>
        <v/>
      </c>
      <c r="S40" s="26" t="str">
        <f t="shared" si="3"/>
        <v/>
      </c>
    </row>
    <row r="41" spans="2:19" ht="15" customHeight="1" x14ac:dyDescent="0.25">
      <c r="B41" s="27" t="str">
        <f t="shared" si="0"/>
        <v/>
      </c>
      <c r="C41" s="22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8" t="str">
        <f t="shared" si="1"/>
        <v/>
      </c>
      <c r="Q41" s="25"/>
      <c r="R41" s="28" t="str">
        <f t="shared" si="2"/>
        <v/>
      </c>
      <c r="S41" s="29" t="str">
        <f t="shared" si="3"/>
        <v/>
      </c>
    </row>
    <row r="42" spans="2:19" ht="15" customHeight="1" x14ac:dyDescent="0.25">
      <c r="B42" s="21" t="str">
        <f t="shared" si="0"/>
        <v/>
      </c>
      <c r="C42" s="22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 t="str">
        <f t="shared" si="1"/>
        <v/>
      </c>
      <c r="Q42" s="25"/>
      <c r="R42" s="24" t="str">
        <f t="shared" si="2"/>
        <v/>
      </c>
      <c r="S42" s="26" t="str">
        <f t="shared" si="3"/>
        <v/>
      </c>
    </row>
    <row r="43" spans="2:19" ht="15" customHeight="1" x14ac:dyDescent="0.25">
      <c r="B43" s="27" t="str">
        <f t="shared" si="0"/>
        <v/>
      </c>
      <c r="C43" s="22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8" t="str">
        <f t="shared" si="1"/>
        <v/>
      </c>
      <c r="Q43" s="25"/>
      <c r="R43" s="28" t="str">
        <f t="shared" si="2"/>
        <v/>
      </c>
      <c r="S43" s="29" t="str">
        <f t="shared" si="3"/>
        <v/>
      </c>
    </row>
    <row r="44" spans="2:19" ht="18" customHeight="1" x14ac:dyDescent="0.25">
      <c r="B44" s="30"/>
      <c r="C44" s="31" t="s">
        <v>34</v>
      </c>
      <c r="D44" s="32">
        <f t="shared" ref="D44:Q44" si="4">SUM(D14:D43)</f>
        <v>11</v>
      </c>
      <c r="E44" s="32">
        <f t="shared" si="4"/>
        <v>5</v>
      </c>
      <c r="F44" s="32">
        <f t="shared" si="4"/>
        <v>8</v>
      </c>
      <c r="G44" s="32">
        <f t="shared" si="4"/>
        <v>5</v>
      </c>
      <c r="H44" s="32">
        <f t="shared" si="4"/>
        <v>19</v>
      </c>
      <c r="I44" s="32">
        <f t="shared" si="4"/>
        <v>4</v>
      </c>
      <c r="J44" s="32">
        <f t="shared" si="4"/>
        <v>3</v>
      </c>
      <c r="K44" s="32">
        <f t="shared" si="4"/>
        <v>5</v>
      </c>
      <c r="L44" s="32">
        <f t="shared" si="4"/>
        <v>3</v>
      </c>
      <c r="M44" s="32">
        <f t="shared" si="4"/>
        <v>6</v>
      </c>
      <c r="N44" s="32">
        <f t="shared" si="4"/>
        <v>4</v>
      </c>
      <c r="O44" s="32">
        <f t="shared" si="4"/>
        <v>8</v>
      </c>
      <c r="P44" s="33">
        <f t="shared" si="4"/>
        <v>143.5</v>
      </c>
      <c r="Q44" s="33">
        <f t="shared" si="4"/>
        <v>88.1</v>
      </c>
      <c r="R44" s="33">
        <f>$P$44-$Q$44</f>
        <v>55.400000000000006</v>
      </c>
      <c r="S44" s="30"/>
    </row>
    <row r="45" spans="2:19" ht="15.75" customHeight="1" x14ac:dyDescent="0.25">
      <c r="B45" s="34"/>
      <c r="C45" s="35" t="s">
        <v>35</v>
      </c>
      <c r="D45" s="36">
        <f t="shared" ref="D45:O45" si="5">D44*D$13</f>
        <v>11</v>
      </c>
      <c r="E45" s="36">
        <f t="shared" si="5"/>
        <v>7.5</v>
      </c>
      <c r="F45" s="36">
        <f t="shared" si="5"/>
        <v>12</v>
      </c>
      <c r="G45" s="36">
        <f t="shared" si="5"/>
        <v>9</v>
      </c>
      <c r="H45" s="36">
        <f t="shared" si="5"/>
        <v>38</v>
      </c>
      <c r="I45" s="36">
        <f t="shared" si="5"/>
        <v>8</v>
      </c>
      <c r="J45" s="36">
        <f t="shared" si="5"/>
        <v>7.5</v>
      </c>
      <c r="K45" s="36">
        <f t="shared" si="5"/>
        <v>10</v>
      </c>
      <c r="L45" s="36">
        <f t="shared" si="5"/>
        <v>7.5</v>
      </c>
      <c r="M45" s="36">
        <f t="shared" si="5"/>
        <v>15</v>
      </c>
      <c r="N45" s="36">
        <f t="shared" si="5"/>
        <v>10</v>
      </c>
      <c r="O45" s="36">
        <f t="shared" si="5"/>
        <v>8</v>
      </c>
      <c r="P45" s="34"/>
      <c r="Q45" s="34"/>
      <c r="R45" s="34"/>
      <c r="S45" s="34"/>
    </row>
  </sheetData>
  <mergeCells count="19">
    <mergeCell ref="S12:S13"/>
    <mergeCell ref="B12:B13"/>
    <mergeCell ref="C12:C13"/>
    <mergeCell ref="P12:P13"/>
    <mergeCell ref="Q12:Q13"/>
    <mergeCell ref="R12:R13"/>
    <mergeCell ref="B9:C9"/>
    <mergeCell ref="D9:G9"/>
    <mergeCell ref="H9:K9"/>
    <mergeCell ref="L9:O9"/>
    <mergeCell ref="P9:S9"/>
    <mergeCell ref="P2:S2"/>
    <mergeCell ref="P3:S3"/>
    <mergeCell ref="B5:S5"/>
    <mergeCell ref="B8:C8"/>
    <mergeCell ref="D8:G8"/>
    <mergeCell ref="H8:K8"/>
    <mergeCell ref="L8:O8"/>
    <mergeCell ref="P8:S8"/>
  </mergeCells>
  <conditionalFormatting sqref="R14:R43">
    <cfRule type="expression" dxfId="7" priority="5">
      <formula>$R14&gt;0</formula>
    </cfRule>
    <cfRule type="expression" dxfId="6" priority="6">
      <formula>$R14&lt;0</formula>
    </cfRule>
  </conditionalFormatting>
  <conditionalFormatting sqref="S14:S43">
    <cfRule type="expression" dxfId="5" priority="2">
      <formula>$S14="bezahlt"</formula>
    </cfRule>
    <cfRule type="expression" dxfId="4" priority="3">
      <formula>$S14="teilweise"</formula>
    </cfRule>
    <cfRule type="expression" dxfId="3" priority="4">
      <formula>$S14="offen"</formula>
    </cfRule>
  </conditionalFormatting>
  <dataValidations count="2">
    <dataValidation type="whole" allowBlank="1" error="Bitte eine ganze Zahl zwischen 0 und 99 eingeben." sqref="D14:O43" xr:uid="{00000000-0002-0000-0000-000000000000}">
      <formula1>0</formula1>
      <formula2>99</formula2>
    </dataValidation>
    <dataValidation type="decimal" allowBlank="1" error="Bitte einen Betrag zwischen 0 und 10.000 € eingeben." sqref="Q14:Q43" xr:uid="{00000000-0002-0000-0000-000001000000}">
      <formula1>0</formula1>
      <formula2>10000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E8F6E"/>
    <pageSetUpPr fitToPage="1"/>
  </sheetPr>
  <dimension ref="A1:N27"/>
  <sheetViews>
    <sheetView showGridLines="0" zoomScaleNormal="100" workbookViewId="0"/>
  </sheetViews>
  <sheetFormatPr baseColWidth="10" defaultColWidth="8.7109375" defaultRowHeight="15" x14ac:dyDescent="0.25"/>
  <cols>
    <col min="1" max="1" width="2.140625" customWidth="1"/>
    <col min="2" max="2" width="4.42578125" customWidth="1"/>
    <col min="3" max="3" width="22" customWidth="1"/>
    <col min="4" max="4" width="14" customWidth="1"/>
    <col min="5" max="5" width="13" customWidth="1"/>
    <col min="6" max="6" width="10" customWidth="1"/>
    <col min="7" max="7" width="11" customWidth="1"/>
    <col min="8" max="8" width="8.42578125" customWidth="1"/>
    <col min="9" max="9" width="11" customWidth="1"/>
    <col min="10" max="10" width="9.5703125" customWidth="1"/>
    <col min="11" max="11" width="11" customWidth="1"/>
    <col min="12" max="12" width="13" customWidth="1"/>
    <col min="13" max="13" width="10" customWidth="1"/>
    <col min="14" max="14" width="20" customWidth="1"/>
  </cols>
  <sheetData>
    <row r="1" spans="1:14" ht="7.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15"/>
      <c r="N1" s="15"/>
    </row>
    <row r="2" spans="1:14" ht="25.5" customHeight="1" x14ac:dyDescent="0.25">
      <c r="A2" s="14"/>
      <c r="B2" s="16" t="s">
        <v>36</v>
      </c>
      <c r="C2" s="14"/>
      <c r="D2" s="14"/>
      <c r="E2" s="14"/>
      <c r="F2" s="14"/>
      <c r="G2" s="14"/>
      <c r="H2" s="14"/>
      <c r="I2" s="14"/>
      <c r="J2" s="14"/>
      <c r="K2" s="14"/>
      <c r="L2" s="13" t="s">
        <v>37</v>
      </c>
      <c r="M2" s="13"/>
      <c r="N2" s="13"/>
    </row>
    <row r="3" spans="1:14" ht="15" customHeight="1" x14ac:dyDescent="0.25">
      <c r="A3" s="14"/>
      <c r="B3" s="17" t="s">
        <v>38</v>
      </c>
      <c r="C3" s="14"/>
      <c r="D3" s="14"/>
      <c r="E3" s="14"/>
      <c r="F3" s="14"/>
      <c r="G3" s="14"/>
      <c r="H3" s="14"/>
      <c r="I3" s="14"/>
      <c r="J3" s="14"/>
      <c r="K3" s="14"/>
      <c r="L3" s="12"/>
      <c r="M3" s="12"/>
      <c r="N3" s="12"/>
    </row>
    <row r="4" spans="1:14" ht="6" customHeight="1" x14ac:dyDescent="0.25"/>
    <row r="5" spans="1:14" ht="13.5" customHeight="1" x14ac:dyDescent="0.25">
      <c r="B5" s="11" t="s">
        <v>39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6" customHeight="1" x14ac:dyDescent="0.25"/>
    <row r="7" spans="1:14" ht="18.75" customHeight="1" x14ac:dyDescent="0.25">
      <c r="B7" s="18" t="s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24" customHeight="1" x14ac:dyDescent="0.25">
      <c r="B8" s="10">
        <f>SUMPRODUCT($J$13:$J$24,$F$13:$F$24)</f>
        <v>504.9</v>
      </c>
      <c r="C8" s="10"/>
      <c r="D8" s="10"/>
      <c r="E8" s="10"/>
      <c r="F8" s="9">
        <f>SUMPRODUCT($I$13:$I$24,$F$13:$F$24)</f>
        <v>143.5</v>
      </c>
      <c r="G8" s="9"/>
      <c r="H8" s="9"/>
      <c r="I8" s="9"/>
      <c r="J8" s="2">
        <f>COUNTIF($L$13:$L$24,"nachbestellen")+COUNTIF($L$13:$L$24,"Fehlbestand")</f>
        <v>2</v>
      </c>
      <c r="K8" s="2"/>
      <c r="L8" s="2"/>
      <c r="M8" s="2"/>
      <c r="N8" s="2"/>
    </row>
    <row r="9" spans="1:14" ht="12" customHeight="1" x14ac:dyDescent="0.25">
      <c r="B9" s="5" t="s">
        <v>40</v>
      </c>
      <c r="C9" s="5"/>
      <c r="D9" s="5"/>
      <c r="E9" s="5"/>
      <c r="F9" s="4" t="s">
        <v>4</v>
      </c>
      <c r="G9" s="4"/>
      <c r="H9" s="4"/>
      <c r="I9" s="4"/>
      <c r="J9" s="4" t="s">
        <v>41</v>
      </c>
      <c r="K9" s="4"/>
      <c r="L9" s="4"/>
      <c r="M9" s="4"/>
      <c r="N9" s="4"/>
    </row>
    <row r="10" spans="1:14" ht="7.5" customHeight="1" x14ac:dyDescent="0.25"/>
    <row r="11" spans="1:14" ht="18.75" customHeight="1" x14ac:dyDescent="0.25">
      <c r="B11" s="18" t="s">
        <v>42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30" customHeight="1" x14ac:dyDescent="0.25">
      <c r="B12" s="37" t="s">
        <v>10</v>
      </c>
      <c r="C12" s="37" t="s">
        <v>43</v>
      </c>
      <c r="D12" s="37" t="s">
        <v>44</v>
      </c>
      <c r="E12" s="37" t="s">
        <v>45</v>
      </c>
      <c r="F12" s="37" t="s">
        <v>46</v>
      </c>
      <c r="G12" s="37" t="s">
        <v>47</v>
      </c>
      <c r="H12" s="37" t="s">
        <v>48</v>
      </c>
      <c r="I12" s="37" t="s">
        <v>49</v>
      </c>
      <c r="J12" s="37" t="s">
        <v>50</v>
      </c>
      <c r="K12" s="37" t="s">
        <v>51</v>
      </c>
      <c r="L12" s="37" t="s">
        <v>15</v>
      </c>
      <c r="M12" s="37" t="s">
        <v>52</v>
      </c>
      <c r="N12" s="37" t="s">
        <v>53</v>
      </c>
    </row>
    <row r="13" spans="1:14" ht="16.5" customHeight="1" x14ac:dyDescent="0.25">
      <c r="B13" s="21">
        <v>1</v>
      </c>
      <c r="C13" s="22" t="s">
        <v>54</v>
      </c>
      <c r="D13" s="22" t="s">
        <v>55</v>
      </c>
      <c r="E13" s="22" t="s">
        <v>56</v>
      </c>
      <c r="F13" s="25">
        <v>1</v>
      </c>
      <c r="G13" s="38">
        <v>40</v>
      </c>
      <c r="H13" s="38">
        <v>20</v>
      </c>
      <c r="I13" s="39">
        <f>INDEX(Getränkeliste!$D$44:$O$44,$B13)</f>
        <v>11</v>
      </c>
      <c r="J13" s="40">
        <f t="shared" ref="J13:J24" si="0">$G13+N($H13)-$I13</f>
        <v>49</v>
      </c>
      <c r="K13" s="38">
        <v>10</v>
      </c>
      <c r="L13" s="26" t="str">
        <f t="shared" ref="L13:L24" si="1">IF($J13&lt;0,"Fehlbestand",IF($J13&lt;=$K13,"nachbestellen","ausreichend"))</f>
        <v>ausreichend</v>
      </c>
      <c r="M13" s="24">
        <f t="shared" ref="M13:M24" si="2">$F13*$I13</f>
        <v>11</v>
      </c>
      <c r="N13" s="41" t="s">
        <v>57</v>
      </c>
    </row>
    <row r="14" spans="1:14" ht="16.5" customHeight="1" x14ac:dyDescent="0.25">
      <c r="B14" s="21">
        <v>2</v>
      </c>
      <c r="C14" s="22" t="s">
        <v>58</v>
      </c>
      <c r="D14" s="22" t="s">
        <v>55</v>
      </c>
      <c r="E14" s="22" t="s">
        <v>56</v>
      </c>
      <c r="F14" s="25">
        <v>1.5</v>
      </c>
      <c r="G14" s="38">
        <v>24</v>
      </c>
      <c r="H14" s="38"/>
      <c r="I14" s="39">
        <f>INDEX(Getränkeliste!$D$44:$O$44,$B14)</f>
        <v>5</v>
      </c>
      <c r="J14" s="40">
        <f t="shared" si="0"/>
        <v>19</v>
      </c>
      <c r="K14" s="38">
        <v>8</v>
      </c>
      <c r="L14" s="26" t="str">
        <f t="shared" si="1"/>
        <v>ausreichend</v>
      </c>
      <c r="M14" s="24">
        <f t="shared" si="2"/>
        <v>7.5</v>
      </c>
      <c r="N14" s="41"/>
    </row>
    <row r="15" spans="1:14" ht="16.5" customHeight="1" x14ac:dyDescent="0.25">
      <c r="B15" s="21">
        <v>3</v>
      </c>
      <c r="C15" s="22" t="s">
        <v>59</v>
      </c>
      <c r="D15" s="22" t="s">
        <v>55</v>
      </c>
      <c r="E15" s="22" t="s">
        <v>60</v>
      </c>
      <c r="F15" s="25">
        <v>1.5</v>
      </c>
      <c r="G15" s="38">
        <v>12</v>
      </c>
      <c r="H15" s="38"/>
      <c r="I15" s="39">
        <f>INDEX(Getränkeliste!$D$44:$O$44,$B15)</f>
        <v>8</v>
      </c>
      <c r="J15" s="40">
        <f t="shared" si="0"/>
        <v>4</v>
      </c>
      <c r="K15" s="38">
        <v>6</v>
      </c>
      <c r="L15" s="26" t="str">
        <f t="shared" si="1"/>
        <v>nachbestellen</v>
      </c>
      <c r="M15" s="24">
        <f t="shared" si="2"/>
        <v>12</v>
      </c>
      <c r="N15" s="41" t="s">
        <v>61</v>
      </c>
    </row>
    <row r="16" spans="1:14" ht="16.5" customHeight="1" x14ac:dyDescent="0.25">
      <c r="B16" s="21">
        <v>4</v>
      </c>
      <c r="C16" s="22" t="s">
        <v>62</v>
      </c>
      <c r="D16" s="22" t="s">
        <v>55</v>
      </c>
      <c r="E16" s="22" t="s">
        <v>56</v>
      </c>
      <c r="F16" s="25">
        <v>1.8</v>
      </c>
      <c r="G16" s="38">
        <v>18</v>
      </c>
      <c r="H16" s="38"/>
      <c r="I16" s="39">
        <f>INDEX(Getränkeliste!$D$44:$O$44,$B16)</f>
        <v>5</v>
      </c>
      <c r="J16" s="40">
        <f t="shared" si="0"/>
        <v>13</v>
      </c>
      <c r="K16" s="38">
        <v>6</v>
      </c>
      <c r="L16" s="26" t="str">
        <f t="shared" si="1"/>
        <v>ausreichend</v>
      </c>
      <c r="M16" s="24">
        <f t="shared" si="2"/>
        <v>9</v>
      </c>
      <c r="N16" s="41"/>
    </row>
    <row r="17" spans="2:14" ht="16.5" customHeight="1" x14ac:dyDescent="0.25">
      <c r="B17" s="21">
        <v>5</v>
      </c>
      <c r="C17" s="22" t="s">
        <v>63</v>
      </c>
      <c r="D17" s="22" t="s">
        <v>64</v>
      </c>
      <c r="E17" s="22" t="s">
        <v>56</v>
      </c>
      <c r="F17" s="25">
        <v>2</v>
      </c>
      <c r="G17" s="38">
        <v>40</v>
      </c>
      <c r="H17" s="38">
        <v>20</v>
      </c>
      <c r="I17" s="39">
        <f>INDEX(Getränkeliste!$D$44:$O$44,$B17)</f>
        <v>19</v>
      </c>
      <c r="J17" s="40">
        <f t="shared" si="0"/>
        <v>41</v>
      </c>
      <c r="K17" s="38">
        <v>20</v>
      </c>
      <c r="L17" s="26" t="str">
        <f t="shared" si="1"/>
        <v>ausreichend</v>
      </c>
      <c r="M17" s="24">
        <f t="shared" si="2"/>
        <v>38</v>
      </c>
      <c r="N17" s="41" t="s">
        <v>65</v>
      </c>
    </row>
    <row r="18" spans="2:14" ht="16.5" customHeight="1" x14ac:dyDescent="0.25">
      <c r="B18" s="21">
        <v>6</v>
      </c>
      <c r="C18" s="22" t="s">
        <v>66</v>
      </c>
      <c r="D18" s="22" t="s">
        <v>64</v>
      </c>
      <c r="E18" s="22" t="s">
        <v>56</v>
      </c>
      <c r="F18" s="25">
        <v>2</v>
      </c>
      <c r="G18" s="38">
        <v>16</v>
      </c>
      <c r="H18" s="38"/>
      <c r="I18" s="39">
        <f>INDEX(Getränkeliste!$D$44:$O$44,$B18)</f>
        <v>4</v>
      </c>
      <c r="J18" s="40">
        <f t="shared" si="0"/>
        <v>12</v>
      </c>
      <c r="K18" s="38">
        <v>8</v>
      </c>
      <c r="L18" s="26" t="str">
        <f t="shared" si="1"/>
        <v>ausreichend</v>
      </c>
      <c r="M18" s="24">
        <f t="shared" si="2"/>
        <v>8</v>
      </c>
      <c r="N18" s="41"/>
    </row>
    <row r="19" spans="2:14" ht="16.5" customHeight="1" x14ac:dyDescent="0.25">
      <c r="B19" s="21">
        <v>7</v>
      </c>
      <c r="C19" s="22" t="s">
        <v>67</v>
      </c>
      <c r="D19" s="22" t="s">
        <v>64</v>
      </c>
      <c r="E19" s="22" t="s">
        <v>56</v>
      </c>
      <c r="F19" s="25">
        <v>2.5</v>
      </c>
      <c r="G19" s="38">
        <v>10</v>
      </c>
      <c r="H19" s="38"/>
      <c r="I19" s="39">
        <f>INDEX(Getränkeliste!$D$44:$O$44,$B19)</f>
        <v>3</v>
      </c>
      <c r="J19" s="40">
        <f t="shared" si="0"/>
        <v>7</v>
      </c>
      <c r="K19" s="38">
        <v>8</v>
      </c>
      <c r="L19" s="26" t="str">
        <f t="shared" si="1"/>
        <v>nachbestellen</v>
      </c>
      <c r="M19" s="24">
        <f t="shared" si="2"/>
        <v>7.5</v>
      </c>
      <c r="N19" s="41" t="s">
        <v>68</v>
      </c>
    </row>
    <row r="20" spans="2:14" ht="16.5" customHeight="1" x14ac:dyDescent="0.25">
      <c r="B20" s="21">
        <v>8</v>
      </c>
      <c r="C20" s="22" t="s">
        <v>69</v>
      </c>
      <c r="D20" s="22" t="s">
        <v>64</v>
      </c>
      <c r="E20" s="22" t="s">
        <v>56</v>
      </c>
      <c r="F20" s="25">
        <v>2</v>
      </c>
      <c r="G20" s="38">
        <v>20</v>
      </c>
      <c r="H20" s="38"/>
      <c r="I20" s="39">
        <f>INDEX(Getränkeliste!$D$44:$O$44,$B20)</f>
        <v>5</v>
      </c>
      <c r="J20" s="40">
        <f t="shared" si="0"/>
        <v>15</v>
      </c>
      <c r="K20" s="38">
        <v>8</v>
      </c>
      <c r="L20" s="26" t="str">
        <f t="shared" si="1"/>
        <v>ausreichend</v>
      </c>
      <c r="M20" s="24">
        <f t="shared" si="2"/>
        <v>10</v>
      </c>
      <c r="N20" s="41"/>
    </row>
    <row r="21" spans="2:14" ht="16.5" customHeight="1" x14ac:dyDescent="0.25">
      <c r="B21" s="21">
        <v>9</v>
      </c>
      <c r="C21" s="22" t="s">
        <v>70</v>
      </c>
      <c r="D21" s="22" t="s">
        <v>71</v>
      </c>
      <c r="E21" s="22" t="s">
        <v>72</v>
      </c>
      <c r="F21" s="25">
        <v>2.5</v>
      </c>
      <c r="G21" s="38">
        <v>12</v>
      </c>
      <c r="H21" s="38"/>
      <c r="I21" s="39">
        <f>INDEX(Getränkeliste!$D$44:$O$44,$B21)</f>
        <v>3</v>
      </c>
      <c r="J21" s="40">
        <f t="shared" si="0"/>
        <v>9</v>
      </c>
      <c r="K21" s="38">
        <v>4</v>
      </c>
      <c r="L21" s="26" t="str">
        <f t="shared" si="1"/>
        <v>ausreichend</v>
      </c>
      <c r="M21" s="24">
        <f t="shared" si="2"/>
        <v>7.5</v>
      </c>
      <c r="N21" s="41"/>
    </row>
    <row r="22" spans="2:14" ht="16.5" customHeight="1" x14ac:dyDescent="0.25">
      <c r="B22" s="21">
        <v>10</v>
      </c>
      <c r="C22" s="22" t="s">
        <v>73</v>
      </c>
      <c r="D22" s="22" t="s">
        <v>71</v>
      </c>
      <c r="E22" s="22" t="s">
        <v>72</v>
      </c>
      <c r="F22" s="25">
        <v>2.5</v>
      </c>
      <c r="G22" s="38">
        <v>12</v>
      </c>
      <c r="H22" s="38"/>
      <c r="I22" s="39">
        <f>INDEX(Getränkeliste!$D$44:$O$44,$B22)</f>
        <v>6</v>
      </c>
      <c r="J22" s="40">
        <f t="shared" si="0"/>
        <v>6</v>
      </c>
      <c r="K22" s="38">
        <v>4</v>
      </c>
      <c r="L22" s="26" t="str">
        <f t="shared" si="1"/>
        <v>ausreichend</v>
      </c>
      <c r="M22" s="24">
        <f t="shared" si="2"/>
        <v>15</v>
      </c>
      <c r="N22" s="41" t="s">
        <v>74</v>
      </c>
    </row>
    <row r="23" spans="2:14" ht="16.5" customHeight="1" x14ac:dyDescent="0.25">
      <c r="B23" s="21">
        <v>11</v>
      </c>
      <c r="C23" s="22" t="s">
        <v>75</v>
      </c>
      <c r="D23" s="22" t="s">
        <v>71</v>
      </c>
      <c r="E23" s="22" t="s">
        <v>76</v>
      </c>
      <c r="F23" s="25">
        <v>2.5</v>
      </c>
      <c r="G23" s="38">
        <v>10</v>
      </c>
      <c r="H23" s="38"/>
      <c r="I23" s="39">
        <f>INDEX(Getränkeliste!$D$44:$O$44,$B23)</f>
        <v>4</v>
      </c>
      <c r="J23" s="40">
        <f t="shared" si="0"/>
        <v>6</v>
      </c>
      <c r="K23" s="38">
        <v>4</v>
      </c>
      <c r="L23" s="26" t="str">
        <f t="shared" si="1"/>
        <v>ausreichend</v>
      </c>
      <c r="M23" s="24">
        <f t="shared" si="2"/>
        <v>10</v>
      </c>
      <c r="N23" s="41"/>
    </row>
    <row r="24" spans="2:14" ht="16.5" customHeight="1" x14ac:dyDescent="0.25">
      <c r="B24" s="21">
        <v>12</v>
      </c>
      <c r="C24" s="22" t="s">
        <v>77</v>
      </c>
      <c r="D24" s="22" t="s">
        <v>78</v>
      </c>
      <c r="E24" s="22" t="s">
        <v>79</v>
      </c>
      <c r="F24" s="25">
        <v>1</v>
      </c>
      <c r="G24" s="38">
        <v>200</v>
      </c>
      <c r="H24" s="38"/>
      <c r="I24" s="39">
        <f>INDEX(Getränkeliste!$D$44:$O$44,$B24)</f>
        <v>8</v>
      </c>
      <c r="J24" s="40">
        <f t="shared" si="0"/>
        <v>192</v>
      </c>
      <c r="K24" s="38">
        <v>50</v>
      </c>
      <c r="L24" s="26" t="str">
        <f t="shared" si="1"/>
        <v>ausreichend</v>
      </c>
      <c r="M24" s="24">
        <f t="shared" si="2"/>
        <v>8</v>
      </c>
      <c r="N24" s="41" t="s">
        <v>80</v>
      </c>
    </row>
    <row r="25" spans="2:14" ht="18" customHeight="1" x14ac:dyDescent="0.25">
      <c r="B25" s="30"/>
      <c r="C25" s="42" t="s">
        <v>81</v>
      </c>
      <c r="D25" s="30"/>
      <c r="E25" s="30"/>
      <c r="F25" s="30"/>
      <c r="G25" s="30"/>
      <c r="H25" s="30"/>
      <c r="I25" s="43">
        <f>SUM(I13:I24)</f>
        <v>81</v>
      </c>
      <c r="J25" s="30"/>
      <c r="K25" s="30"/>
      <c r="L25" s="30"/>
      <c r="M25" s="33">
        <f>SUM(M13:M24)</f>
        <v>143.5</v>
      </c>
      <c r="N25" s="30"/>
    </row>
    <row r="26" spans="2:14" ht="7.5" customHeight="1" x14ac:dyDescent="0.25"/>
    <row r="27" spans="2:14" ht="12" customHeight="1" x14ac:dyDescent="0.25">
      <c r="B27" s="1" t="s">
        <v>82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mergeCells count="10">
    <mergeCell ref="B9:E9"/>
    <mergeCell ref="F9:I9"/>
    <mergeCell ref="J9:N9"/>
    <mergeCell ref="B27:N27"/>
    <mergeCell ref="L2:N2"/>
    <mergeCell ref="L3:N3"/>
    <mergeCell ref="B5:N5"/>
    <mergeCell ref="B8:E8"/>
    <mergeCell ref="F8:I8"/>
    <mergeCell ref="J8:N8"/>
  </mergeCells>
  <conditionalFormatting sqref="L13:L24">
    <cfRule type="expression" dxfId="2" priority="2">
      <formula>$L13="Fehlbestand"</formula>
    </cfRule>
    <cfRule type="expression" dxfId="1" priority="3">
      <formula>$L13="nachbestellen"</formula>
    </cfRule>
    <cfRule type="expression" dxfId="0" priority="4">
      <formula>$L13="ausreichend"</formula>
    </cfRule>
  </conditionalFormatting>
  <dataValidations count="3">
    <dataValidation type="list" allowBlank="1" errorTitle="Ungültige Eingabe" error="Bitte einen Wert aus der Liste wählen." sqref="D13:D24" xr:uid="{00000000-0002-0000-0100-000000000000}">
      <formula1>"Alkoholfrei,Bier,Wein &amp; Sekt,Heißgetränke,Sonstiges"</formula1>
      <formula2>0</formula2>
    </dataValidation>
    <dataValidation type="decimal" allowBlank="1" error="Bitte einen Preis zwischen 0 und 100 € eingeben." sqref="F13:F24" xr:uid="{00000000-0002-0000-0100-000001000000}">
      <formula1>0</formula1>
      <formula2>100</formula2>
    </dataValidation>
    <dataValidation type="whole" allowBlank="1" error="Bitte eine ganze Zahl zwischen 0 und 9999 eingeben." sqref="G13:H24 K13:K24" xr:uid="{00000000-0002-0000-0100-000002000000}">
      <formula1>0</formula1>
      <formula2>9999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Getränkeliste</vt:lpstr>
      <vt:lpstr>Getränke &amp; Preise</vt:lpstr>
      <vt:lpstr>'Getränke &amp; Preise'!Druckbereich</vt:lpstr>
      <vt:lpstr>Getränkeliste!Druckbereich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2026-07-21T09:50:03Z</dcterms:created>
  <dcterms:modified xsi:type="dcterms:W3CDTF">2026-07-21T10:44:36Z</dcterms:modified>
  <dc:language>en-US</dc:language>
</cp:coreProperties>
</file>