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0FBF80E9-E4A5-4E20-A954-92C1FB3A7AA9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Übersicht" sheetId="1" r:id="rId1"/>
    <sheet name="Zahlungseingänge 2026" sheetId="2" r:id="rId2"/>
    <sheet name="Stammdaten" sheetId="3" r:id="rId3"/>
  </sheets>
  <definedNames>
    <definedName name="_xlnm.Print_Area" localSheetId="0">Übersicht!$A$1:$M$29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2" i="2" l="1"/>
  <c r="O22" i="2"/>
  <c r="N22" i="2"/>
  <c r="M22" i="2"/>
  <c r="L22" i="2"/>
  <c r="K22" i="2"/>
  <c r="J22" i="2"/>
  <c r="I22" i="2"/>
  <c r="H22" i="2"/>
  <c r="G22" i="2"/>
  <c r="F22" i="2"/>
  <c r="E22" i="2"/>
  <c r="Q15" i="2"/>
  <c r="D15" i="2"/>
  <c r="S15" i="2" s="1"/>
  <c r="C15" i="2"/>
  <c r="B15" i="2"/>
  <c r="Q14" i="2"/>
  <c r="C14" i="2"/>
  <c r="B14" i="2"/>
  <c r="Q13" i="2"/>
  <c r="C13" i="2"/>
  <c r="B13" i="2"/>
  <c r="Q12" i="2"/>
  <c r="C12" i="2"/>
  <c r="B12" i="2"/>
  <c r="Q11" i="2"/>
  <c r="C11" i="2"/>
  <c r="B11" i="2"/>
  <c r="Q10" i="2"/>
  <c r="C10" i="2"/>
  <c r="B10" i="2"/>
  <c r="Q9" i="2"/>
  <c r="C9" i="2"/>
  <c r="B9" i="2"/>
  <c r="Q8" i="2"/>
  <c r="C8" i="2"/>
  <c r="B8" i="2"/>
  <c r="Q7" i="2"/>
  <c r="D7" i="2"/>
  <c r="S7" i="2" s="1"/>
  <c r="C7" i="2"/>
  <c r="B7" i="2"/>
  <c r="Q6" i="2"/>
  <c r="Q22" i="2" s="1"/>
  <c r="F27" i="1" s="1"/>
  <c r="D6" i="2"/>
  <c r="S6" i="2" s="1"/>
  <c r="C6" i="2"/>
  <c r="B6" i="2"/>
  <c r="I23" i="1"/>
  <c r="H23" i="1"/>
  <c r="K23" i="1" s="1"/>
  <c r="E23" i="1"/>
  <c r="K22" i="1"/>
  <c r="J22" i="1"/>
  <c r="K21" i="1"/>
  <c r="J21" i="1"/>
  <c r="D14" i="2" s="1"/>
  <c r="K20" i="1"/>
  <c r="J20" i="1"/>
  <c r="D13" i="2" s="1"/>
  <c r="K19" i="1"/>
  <c r="J19" i="1"/>
  <c r="D12" i="2" s="1"/>
  <c r="K18" i="1"/>
  <c r="J18" i="1"/>
  <c r="D11" i="2" s="1"/>
  <c r="K17" i="1"/>
  <c r="J17" i="1"/>
  <c r="D10" i="2" s="1"/>
  <c r="K16" i="1"/>
  <c r="J16" i="1"/>
  <c r="D9" i="2" s="1"/>
  <c r="K15" i="1"/>
  <c r="J15" i="1"/>
  <c r="D8" i="2" s="1"/>
  <c r="K14" i="1"/>
  <c r="J14" i="1"/>
  <c r="K13" i="1"/>
  <c r="J13" i="1"/>
  <c r="J23" i="1" s="1"/>
  <c r="C27" i="1" s="1"/>
  <c r="H9" i="1"/>
  <c r="K27" i="1" s="1"/>
  <c r="S11" i="2" l="1"/>
  <c r="R11" i="2"/>
  <c r="S12" i="2"/>
  <c r="R12" i="2"/>
  <c r="S13" i="2"/>
  <c r="R13" i="2"/>
  <c r="S14" i="2"/>
  <c r="R14" i="2"/>
  <c r="S10" i="2"/>
  <c r="R10" i="2"/>
  <c r="D22" i="2"/>
  <c r="S22" i="2" s="1"/>
  <c r="R8" i="2"/>
  <c r="S8" i="2"/>
  <c r="R9" i="2"/>
  <c r="S9" i="2"/>
  <c r="R15" i="2"/>
  <c r="R6" i="2"/>
  <c r="R22" i="2" s="1"/>
  <c r="I27" i="1" s="1"/>
  <c r="R7" i="2"/>
</calcChain>
</file>

<file path=xl/sharedStrings.xml><?xml version="1.0" encoding="utf-8"?>
<sst xmlns="http://schemas.openxmlformats.org/spreadsheetml/2006/main" count="108" uniqueCount="94">
  <si>
    <t>MIETAUFSTELLUNG</t>
  </si>
  <si>
    <t>Habermann Immobilienverwaltung</t>
  </si>
  <si>
    <t>Objektübersicht  ·  Soll-/Ist-Vergleich  ·  Wirtschaftsjahr 2026</t>
  </si>
  <si>
    <t>Lindenallee 27  ·  10999 Berlin  ·  info@habermann-verwaltung.de</t>
  </si>
  <si>
    <t xml:space="preserve">  OBJEKT &amp; VERMIETERDATEN</t>
  </si>
  <si>
    <t>OBJEKT-NR.</t>
  </si>
  <si>
    <t>OBJEKT</t>
  </si>
  <si>
    <t>BAUJAHR</t>
  </si>
  <si>
    <t>WOHNFLÄCHE (m²)</t>
  </si>
  <si>
    <t>OBJ-2026-04</t>
  </si>
  <si>
    <t>Wohnhaus Kastanienweg 14</t>
  </si>
  <si>
    <t>ADRESSE</t>
  </si>
  <si>
    <t>ANZAHL EINHEITEN</t>
  </si>
  <si>
    <t>STICHTAG</t>
  </si>
  <si>
    <t>Kastanienweg 14, 04277 Leipzig</t>
  </si>
  <si>
    <t xml:space="preserve">  MIETEINHEITEN</t>
  </si>
  <si>
    <t>NR.</t>
  </si>
  <si>
    <t>MIETER</t>
  </si>
  <si>
    <t>EINHEIT / LAGE</t>
  </si>
  <si>
    <t>FLÄCHE (m²)</t>
  </si>
  <si>
    <t>MIETBEGINN</t>
  </si>
  <si>
    <t>KAUTION (€)</t>
  </si>
  <si>
    <t>KALTMIETE (€)</t>
  </si>
  <si>
    <t>NEBENKOSTEN (€)</t>
  </si>
  <si>
    <t>WARMMIETE (€)</t>
  </si>
  <si>
    <t>€/m² KALT</t>
  </si>
  <si>
    <t>STATUS</t>
  </si>
  <si>
    <t>Familie Krüger</t>
  </si>
  <si>
    <t>WE 01 · EG links</t>
  </si>
  <si>
    <t>Vermietet</t>
  </si>
  <si>
    <t>Sophie Lehmann</t>
  </si>
  <si>
    <t>WE 02 · EG rechts</t>
  </si>
  <si>
    <t>Ahmed Öztürk</t>
  </si>
  <si>
    <t>WE 03 · 1. OG links</t>
  </si>
  <si>
    <t>Familie Beckmann</t>
  </si>
  <si>
    <t>WE 04 · 1. OG rechts</t>
  </si>
  <si>
    <t>Katrin Fischer</t>
  </si>
  <si>
    <t>WE 05 · 2. OG links</t>
  </si>
  <si>
    <t>Leerstand</t>
  </si>
  <si>
    <t>WE 06 · 2. OG rechts</t>
  </si>
  <si>
    <t>Familie Novak</t>
  </si>
  <si>
    <t>WE 07 · DG links</t>
  </si>
  <si>
    <t>Marek Wiśniewski</t>
  </si>
  <si>
    <t>WE 08 · DG rechts</t>
  </si>
  <si>
    <t>Kündigung</t>
  </si>
  <si>
    <t>GESAMTSUMME MONATLICH</t>
  </si>
  <si>
    <t xml:space="preserve">  JAHRESÜBERSICHT 2026</t>
  </si>
  <si>
    <t>SOLL-JAHRESMIETE (WARM)</t>
  </si>
  <si>
    <t>IST-EINNAHMEN 2026</t>
  </si>
  <si>
    <t>OFFENER RÜCKSTAND</t>
  </si>
  <si>
    <t>VERMIETUNGSQUOTE</t>
  </si>
  <si>
    <t>Alle Beträge in Euro (€) inkl. Nebenkosten-Vorauszahlung, sofern nicht anders angegeben.  Datenpflege in den Blättern „Zahlungseingänge 2026" und „Stammdaten".</t>
  </si>
  <si>
    <t>ZAHLUNGSEINGÄNGE  ·  2026</t>
  </si>
  <si>
    <t>Wohnhaus Kastanienweg 14  ·  Objekt-Nr. OBJ-2026-04</t>
  </si>
  <si>
    <t>Monatliche Soll-/Ist-Erfassung – tragen Sie in jedem Monat den tatsächlich eingegangenen Betrag ein.</t>
  </si>
  <si>
    <t>SOLL/MONAT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</si>
  <si>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</si>
  <si>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</si>
  <si>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</si>
  <si>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</si>
  <si>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</si>
  <si>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</si>
  <si>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</si>
  <si>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</si>
  <si>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</si>
  <si>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</si>
  <si>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</si>
  <si>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</si>
  <si>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IST GESAMT</t>
  </si>
  <si>
    <t>RÜCKSTAND</t>
  </si>
  <si>
    <t>QUOTE</t>
  </si>
  <si>
    <t>GESAMT</t>
  </si>
  <si>
    <t xml:space="preserve">  LEGENDE</t>
  </si>
  <si>
    <t>●</t>
  </si>
  <si>
    <t>Quote ≥ 100 %  ·  Vollständig bezahlt</t>
  </si>
  <si>
    <t>Quote 80 – 99 %  ·  Teilweise offen</t>
  </si>
  <si>
    <t>Quote &lt; 80 %  ·  Rückstand – Handlungsbedarf</t>
  </si>
  <si>
    <t>STAMMDATEN</t>
  </si>
  <si>
    <t>Auswahllisten für die Mietaufstellung.</t>
  </si>
  <si>
    <t>STATUS MIETVERHÄLTNIS</t>
  </si>
  <si>
    <t>ZAHLUNGSART</t>
  </si>
  <si>
    <t>MAHNSTUFE</t>
  </si>
  <si>
    <t>Überweisung</t>
  </si>
  <si>
    <t>Keine</t>
  </si>
  <si>
    <t>SEPA-Lastschrift</t>
  </si>
  <si>
    <t>Zahlungserinnerung</t>
  </si>
  <si>
    <t>Dauerauftrag</t>
  </si>
  <si>
    <t>1. Mahnung</t>
  </si>
  <si>
    <t>Renovierung</t>
  </si>
  <si>
    <t>Bar</t>
  </si>
  <si>
    <t>2. Mahnung</t>
  </si>
  <si>
    <t>Reserviert</t>
  </si>
  <si>
    <t>PayPal</t>
  </si>
  <si>
    <t>Inkasso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</si>
</sst>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 m²&quot;"/>
    <numFmt numFmtId="165" formatCode="dd\.mm\.yyyy"/>
    <numFmt numFmtId="166" formatCode="#,##0.00&quot; €&quot;"/>
    <numFmt numFmtId="167" formatCode="#,##0&quot;  €&quot;"/>
    <numFmt numFmtId="168" formatCode="0.0%"/>
    <numFmt numFmtId="169" formatCode="#,##0.00&quot; €&quot;;[Red]\-#,##0.00&quot; €&quot;"/>
    <numFmt numFmtId="170" formatCode="#,##0&quot; €&quot;"/>
    <numFmt numFmtId="171" formatCode="#,##0&quot; €&quot;;[Red]\-#,##0&quot; €&quot;"/>
  </numFmts>
  <fonts count="22" x14ac:knownFonts="1">
    <font>
      <sz val="11"/>
      <color theme="1"/>
      <name val="Calibri"/>
      <family val="2"/>
      <charset val="1"/>
    </font>
    <font>
      <b/>
      <sz val="28"/>
      <color rgb="FF1F3D2B"/>
      <name val="Calibri"/>
      <charset val="1"/>
    </font>
    <font>
      <b/>
      <sz val="11"/>
      <color rgb="FF5A6472"/>
      <name val="Calibri"/>
      <charset val="1"/>
    </font>
    <font>
      <i/>
      <sz val="10"/>
      <color rgb="FF5A6472"/>
      <name val="Calibri"/>
      <charset val="1"/>
    </font>
    <font>
      <sz val="9"/>
      <color rgb="FF5A6472"/>
      <name val="Calibri"/>
      <charset val="1"/>
    </font>
    <font>
      <b/>
      <sz val="10"/>
      <color rgb="FFFFFFFF"/>
      <name val="Calibri"/>
      <charset val="1"/>
    </font>
    <font>
      <b/>
      <sz val="9"/>
      <color rgb="FF5A6472"/>
      <name val="Calibri"/>
      <charset val="1"/>
    </font>
    <font>
      <b/>
      <sz val="11"/>
      <color rgb="FF1A1A1A"/>
      <name val="Calibri"/>
      <charset val="1"/>
    </font>
    <font>
      <sz val="11"/>
      <color rgb="FF1A1A1A"/>
      <name val="Calibri"/>
      <charset val="1"/>
    </font>
    <font>
      <b/>
      <sz val="9"/>
      <color rgb="FFFFFFFF"/>
      <name val="Calibri"/>
      <charset val="1"/>
    </font>
    <font>
      <sz val="10"/>
      <color rgb="FF1A1A1A"/>
      <name val="Calibri"/>
      <charset val="1"/>
    </font>
    <font>
      <b/>
      <sz val="10"/>
      <color rgb="FF1F3D2B"/>
      <name val="Calibri"/>
      <charset val="1"/>
    </font>
    <font>
      <b/>
      <sz val="18"/>
      <color rgb="FF1F3D2B"/>
      <name val="Calibri"/>
      <charset val="1"/>
    </font>
    <font>
      <b/>
      <sz val="18"/>
      <color rgb="FFC9662C"/>
      <name val="Calibri"/>
      <charset val="1"/>
    </font>
    <font>
      <i/>
      <sz val="9"/>
      <color rgb="FF5A6472"/>
      <name val="Calibri"/>
      <charset val="1"/>
    </font>
    <font>
      <b/>
      <sz val="22"/>
      <color rgb="FF1F3D2B"/>
      <name val="Calibri"/>
      <charset val="1"/>
    </font>
    <font>
      <b/>
      <sz val="11"/>
      <color rgb="FF1F3D2B"/>
      <name val="Calibri"/>
      <charset val="1"/>
    </font>
    <font>
      <b/>
      <sz val="14"/>
      <color rgb="FF2E7D32"/>
      <name val="Calibri"/>
      <charset val="1"/>
    </font>
    <font>
      <sz val="9"/>
      <color rgb="FF1A1A1A"/>
      <name val="Calibri"/>
      <charset val="1"/>
    </font>
    <font>
      <b/>
      <sz val="14"/>
      <color rgb="FFF19E1F"/>
      <name val="Calibri"/>
      <charset val="1"/>
    </font>
    <font>
      <b/>
      <sz val="14"/>
      <color rgb="FFC62828"/>
      <name val="Calibri"/>
      <charset val="1"/>
    </font>
    <font>
      <b/>
      <sz val="20"/>
      <color rgb="FF1F3D2B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C9662C"/>
        <bgColor rgb="FFFF8080"/>
      </patternFill>
    </fill>
    <fill>
      <patternFill patternType="solid">
        <fgColor rgb="FF1F3D2B"/>
        <bgColor rgb="FF003300"/>
      </patternFill>
    </fill>
    <fill>
      <patternFill patternType="solid">
        <fgColor rgb="FFF5EFE4"/>
        <bgColor rgb="FFFCEBD3"/>
      </patternFill>
    </fill>
    <fill>
      <patternFill patternType="solid">
        <fgColor rgb="FFFFFFFF"/>
        <bgColor rgb="FFF4F6F5"/>
      </patternFill>
    </fill>
    <fill>
      <patternFill patternType="solid">
        <fgColor rgb="FF2D5A3D"/>
        <bgColor rgb="FF1F3D2B"/>
      </patternFill>
    </fill>
    <fill>
      <patternFill patternType="solid">
        <fgColor rgb="FFF4F6F5"/>
        <bgColor rgb="FFF5EFE4"/>
      </patternFill>
    </fill>
    <fill>
      <patternFill patternType="solid">
        <fgColor rgb="FFF0C9A8"/>
        <bgColor rgb="FFD6DBD8"/>
      </patternFill>
    </fill>
    <fill>
      <patternFill patternType="solid">
        <fgColor rgb="FFE5F4E7"/>
        <bgColor rgb="FFF4F6F5"/>
      </patternFill>
    </fill>
    <fill>
      <patternFill patternType="solid">
        <fgColor rgb="FFFCEBD3"/>
        <bgColor rgb="FFF5EFE4"/>
      </patternFill>
    </fill>
    <fill>
      <patternFill patternType="solid">
        <fgColor rgb="FFFDE5E5"/>
        <bgColor rgb="FFFCEBD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C9662C"/>
      </bottom>
      <diagonal/>
    </border>
    <border>
      <left/>
      <right/>
      <top/>
      <bottom style="thin">
        <color rgb="FFD6DBD8"/>
      </bottom>
      <diagonal/>
    </border>
    <border>
      <left/>
      <right/>
      <top/>
      <bottom style="medium">
        <color rgb="FF1F3D2B"/>
      </bottom>
      <diagonal/>
    </border>
    <border>
      <left/>
      <right/>
      <top style="thin">
        <color rgb="FFC9662C"/>
      </top>
      <bottom/>
      <diagonal/>
    </border>
    <border>
      <left/>
      <right/>
      <top style="medium">
        <color rgb="FFC9662C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8" fontId="12" fillId="4" borderId="3" xfId="0" applyNumberFormat="1" applyFont="1" applyFill="1" applyBorder="1" applyAlignment="1">
      <alignment horizontal="center" vertical="center"/>
    </xf>
    <xf numFmtId="167" fontId="13" fillId="4" borderId="1" xfId="0" applyNumberFormat="1" applyFont="1" applyFill="1" applyBorder="1" applyAlignment="1">
      <alignment horizontal="center" vertical="center"/>
    </xf>
    <xf numFmtId="167" fontId="12" fillId="4" borderId="3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right" vertical="center" indent="1"/>
    </xf>
    <xf numFmtId="165" fontId="8" fillId="5" borderId="2" xfId="0" applyNumberFormat="1" applyFont="1" applyFill="1" applyBorder="1" applyAlignment="1">
      <alignment horizontal="left" vertical="center" indent="1"/>
    </xf>
    <xf numFmtId="164" fontId="8" fillId="5" borderId="2" xfId="0" applyNumberFormat="1" applyFont="1" applyFill="1" applyBorder="1" applyAlignment="1">
      <alignment horizontal="left" vertical="center" indent="1"/>
    </xf>
    <xf numFmtId="0" fontId="8" fillId="5" borderId="2" xfId="0" applyFont="1" applyFill="1" applyBorder="1" applyAlignment="1">
      <alignment horizontal="left" vertical="center" indent="1"/>
    </xf>
    <xf numFmtId="0" fontId="7" fillId="5" borderId="2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2" borderId="0" xfId="0" applyFill="1"/>
    <xf numFmtId="0" fontId="0" fillId="0" borderId="1" xfId="0" applyBorder="1"/>
    <xf numFmtId="0" fontId="6" fillId="4" borderId="0" xfId="0" applyFont="1" applyFill="1" applyAlignment="1">
      <alignment horizontal="left" vertical="center" indent="1"/>
    </xf>
    <xf numFmtId="0" fontId="9" fillId="6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 indent="1"/>
    </xf>
    <xf numFmtId="4" fontId="10" fillId="5" borderId="2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center" vertical="center"/>
    </xf>
    <xf numFmtId="166" fontId="10" fillId="5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indent="1"/>
    </xf>
    <xf numFmtId="4" fontId="10" fillId="7" borderId="2" xfId="0" applyNumberFormat="1" applyFont="1" applyFill="1" applyBorder="1" applyAlignment="1">
      <alignment horizontal="center" vertical="center"/>
    </xf>
    <xf numFmtId="165" fontId="10" fillId="7" borderId="2" xfId="0" applyNumberFormat="1" applyFont="1" applyFill="1" applyBorder="1" applyAlignment="1">
      <alignment horizontal="center" vertical="center"/>
    </xf>
    <xf numFmtId="166" fontId="10" fillId="7" borderId="2" xfId="0" applyNumberFormat="1" applyFont="1" applyFill="1" applyBorder="1" applyAlignment="1">
      <alignment horizontal="center" vertical="center"/>
    </xf>
    <xf numFmtId="4" fontId="11" fillId="8" borderId="0" xfId="0" applyNumberFormat="1" applyFont="1" applyFill="1" applyAlignment="1">
      <alignment horizontal="center" vertical="center"/>
    </xf>
    <xf numFmtId="0" fontId="0" fillId="8" borderId="0" xfId="0" applyFill="1"/>
    <xf numFmtId="166" fontId="11" fillId="8" borderId="0" xfId="0" applyNumberFormat="1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9" fontId="10" fillId="5" borderId="2" xfId="0" applyNumberFormat="1" applyFont="1" applyFill="1" applyBorder="1" applyAlignment="1">
      <alignment horizontal="center" vertical="center"/>
    </xf>
    <xf numFmtId="168" fontId="10" fillId="5" borderId="2" xfId="0" applyNumberFormat="1" applyFont="1" applyFill="1" applyBorder="1" applyAlignment="1">
      <alignment horizontal="center" vertical="center"/>
    </xf>
    <xf numFmtId="169" fontId="10" fillId="7" borderId="2" xfId="0" applyNumberFormat="1" applyFont="1" applyFill="1" applyBorder="1" applyAlignment="1">
      <alignment horizontal="center" vertical="center"/>
    </xf>
    <xf numFmtId="168" fontId="10" fillId="7" borderId="2" xfId="0" applyNumberFormat="1" applyFont="1" applyFill="1" applyBorder="1" applyAlignment="1">
      <alignment horizontal="center" vertical="center"/>
    </xf>
    <xf numFmtId="170" fontId="16" fillId="8" borderId="0" xfId="0" applyNumberFormat="1" applyFont="1" applyFill="1" applyAlignment="1">
      <alignment horizontal="center" vertical="center"/>
    </xf>
    <xf numFmtId="171" fontId="16" fillId="8" borderId="0" xfId="0" applyNumberFormat="1" applyFont="1" applyFill="1" applyAlignment="1">
      <alignment horizontal="center" vertical="center"/>
    </xf>
    <xf numFmtId="168" fontId="16" fillId="8" borderId="0" xfId="0" applyNumberFormat="1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8" borderId="0" xfId="0" applyFont="1" applyFill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</cellXfs>
  <cellStyles count="1">
    <cellStyle name="Standard" xfId="0" builtinId="0"/>
  </cellStyles>
  <dxfs count="5">
    <dxf>
      <font>
        <b/>
        <sz val="10"/>
        <color rgb="FFC62828"/>
        <name val="Calibri"/>
        <charset val="1"/>
      </font>
      <fill>
        <patternFill>
          <bgColor rgb="FFFDE5E5"/>
        </patternFill>
      </fill>
    </dxf>
    <dxf>
      <font>
        <b/>
        <sz val="10"/>
        <color rgb="FFF19E1F"/>
        <name val="Calibri"/>
        <charset val="1"/>
      </font>
      <fill>
        <patternFill>
          <bgColor rgb="FFFCEBD3"/>
        </patternFill>
      </fill>
    </dxf>
    <dxf>
      <font>
        <b/>
        <sz val="10"/>
        <color rgb="FF2E7D32"/>
        <name val="Calibri"/>
        <charset val="1"/>
      </font>
      <fill>
        <patternFill>
          <bgColor rgb="FFE5F4E7"/>
        </patternFill>
      </fill>
    </dxf>
    <dxf>
      <font>
        <b/>
        <sz val="10"/>
        <color rgb="FF2E7D32"/>
        <name val="Calibri"/>
        <charset val="1"/>
      </font>
      <fill>
        <patternFill>
          <bgColor rgb="FFE5F4E7"/>
        </patternFill>
      </fill>
    </dxf>
    <dxf>
      <font>
        <b/>
        <sz val="10"/>
        <color rgb="FFC62828"/>
        <name val="Calibri"/>
        <charset val="1"/>
      </font>
      <fill>
        <patternFill>
          <bgColor rgb="FFFDE5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BD3"/>
      <rgbColor rgb="FFE5F4E7"/>
      <rgbColor rgb="FF660066"/>
      <rgbColor rgb="FFFF8080"/>
      <rgbColor rgb="FF0066CC"/>
      <rgbColor rgb="FFD6DB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6F5"/>
      <rgbColor rgb="FFF5EFE4"/>
      <rgbColor rgb="FFFDE5E5"/>
      <rgbColor rgb="FF99CCFF"/>
      <rgbColor rgb="FFFF99CC"/>
      <rgbColor rgb="FFCC99FF"/>
      <rgbColor rgb="FFF0C9A8"/>
      <rgbColor rgb="FF3366FF"/>
      <rgbColor rgb="FF33CCCC"/>
      <rgbColor rgb="FF99CC00"/>
      <rgbColor rgb="FFFFCC00"/>
      <rgbColor rgb="FFF19E1F"/>
      <rgbColor rgb="FFC9662C"/>
      <rgbColor rgb="FF5A6472"/>
      <rgbColor rgb="FF969696"/>
      <rgbColor rgb="FF2D5A3D"/>
      <rgbColor rgb="FF2E7D32"/>
      <rgbColor rgb="FF003300"/>
      <rgbColor rgb="FF1A1A1A"/>
      <rgbColor rgb="FFC62828"/>
      <rgbColor rgb="FF993366"/>
      <rgbColor rgb="FF333399"/>
      <rgbColor rgb="FF1F3D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showGridLines="0" tabSelected="1" zoomScaleNormal="100" workbookViewId="0">
      <selection activeCell="T14" sqref="T14"/>
    </sheetView>
  </sheetViews>
  <sheetFormatPr baseColWidth="10" defaultColWidth="8.7109375" defaultRowHeight="15" x14ac:dyDescent="0.25"/>
  <cols>
    <col min="1" max="1" width="0.7109375" customWidth="1"/>
    <col min="2" max="2" width="4.5703125" customWidth="1"/>
    <col min="3" max="3" width="17" bestFit="1" customWidth="1"/>
    <col min="4" max="4" width="18.28515625" bestFit="1" customWidth="1"/>
    <col min="5" max="5" width="10" bestFit="1" customWidth="1"/>
    <col min="6" max="6" width="10.28515625" bestFit="1" customWidth="1"/>
    <col min="7" max="7" width="10.140625" bestFit="1" customWidth="1"/>
    <col min="8" max="8" width="10" customWidth="1"/>
    <col min="9" max="9" width="11.85546875" bestFit="1" customWidth="1"/>
    <col min="10" max="10" width="10.140625" customWidth="1"/>
    <col min="11" max="11" width="8.5703125" bestFit="1" customWidth="1"/>
    <col min="12" max="12" width="9.28515625" bestFit="1" customWidth="1"/>
    <col min="13" max="13" width="2" customWidth="1"/>
  </cols>
  <sheetData>
    <row r="1" spans="1:13" ht="7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45.75" customHeight="1" x14ac:dyDescent="0.25">
      <c r="B2" s="14" t="s">
        <v>0</v>
      </c>
      <c r="C2" s="14"/>
      <c r="D2" s="14"/>
      <c r="E2" s="14"/>
      <c r="F2" s="14"/>
      <c r="G2" s="13" t="s">
        <v>1</v>
      </c>
      <c r="H2" s="13"/>
      <c r="I2" s="13"/>
      <c r="J2" s="13"/>
      <c r="K2" s="13"/>
      <c r="L2" s="13"/>
    </row>
    <row r="3" spans="1:13" ht="21.75" customHeight="1" x14ac:dyDescent="0.25">
      <c r="B3" s="12" t="s">
        <v>2</v>
      </c>
      <c r="C3" s="12"/>
      <c r="D3" s="12"/>
      <c r="E3" s="12"/>
      <c r="F3" s="12"/>
      <c r="G3" s="11" t="s">
        <v>3</v>
      </c>
      <c r="H3" s="11"/>
      <c r="I3" s="11"/>
      <c r="J3" s="11"/>
      <c r="K3" s="11"/>
      <c r="L3" s="11"/>
    </row>
    <row r="4" spans="1:13" ht="6" customHeight="1" thickBot="1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1.75" customHeight="1" x14ac:dyDescent="0.25">
      <c r="B5" s="48" t="s">
        <v>4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3" ht="18" customHeight="1" x14ac:dyDescent="0.25">
      <c r="B6" s="17" t="s">
        <v>5</v>
      </c>
      <c r="D6" s="17" t="s">
        <v>6</v>
      </c>
      <c r="H6" s="17" t="s">
        <v>7</v>
      </c>
      <c r="J6" s="17" t="s">
        <v>8</v>
      </c>
    </row>
    <row r="7" spans="1:13" ht="24" customHeight="1" x14ac:dyDescent="0.25">
      <c r="B7" s="9" t="s">
        <v>9</v>
      </c>
      <c r="C7" s="9"/>
      <c r="D7" s="9" t="s">
        <v>10</v>
      </c>
      <c r="E7" s="9"/>
      <c r="F7" s="9"/>
      <c r="G7" s="9"/>
      <c r="H7" s="8">
        <v>1978</v>
      </c>
      <c r="I7" s="8"/>
      <c r="J7" s="7">
        <v>486.5</v>
      </c>
      <c r="K7" s="7"/>
      <c r="L7" s="7"/>
    </row>
    <row r="8" spans="1:13" ht="18" customHeight="1" x14ac:dyDescent="0.25">
      <c r="B8" s="17" t="s">
        <v>11</v>
      </c>
      <c r="H8" s="17" t="s">
        <v>12</v>
      </c>
      <c r="J8" s="17" t="s">
        <v>13</v>
      </c>
    </row>
    <row r="9" spans="1:13" ht="24" customHeight="1" x14ac:dyDescent="0.25">
      <c r="B9" s="8" t="s">
        <v>14</v>
      </c>
      <c r="C9" s="8"/>
      <c r="D9" s="8"/>
      <c r="E9" s="8"/>
      <c r="F9" s="8"/>
      <c r="G9" s="8"/>
      <c r="H9" s="9">
        <f>COUNTA(C13:C22)</f>
        <v>8</v>
      </c>
      <c r="I9" s="9"/>
      <c r="J9" s="6">
        <v>46387</v>
      </c>
      <c r="K9" s="6"/>
      <c r="L9" s="6"/>
    </row>
    <row r="10" spans="1:13" ht="9.75" customHeight="1" x14ac:dyDescent="0.25"/>
    <row r="11" spans="1:13" ht="21.75" customHeight="1" x14ac:dyDescent="0.25">
      <c r="B11" s="10" t="s">
        <v>15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3" ht="33.75" customHeight="1" x14ac:dyDescent="0.25">
      <c r="B12" s="18" t="s">
        <v>16</v>
      </c>
      <c r="C12" s="18" t="s">
        <v>17</v>
      </c>
      <c r="D12" s="18" t="s">
        <v>18</v>
      </c>
      <c r="E12" s="18" t="s">
        <v>19</v>
      </c>
      <c r="F12" s="18" t="s">
        <v>20</v>
      </c>
      <c r="G12" s="18" t="s">
        <v>21</v>
      </c>
      <c r="H12" s="18" t="s">
        <v>22</v>
      </c>
      <c r="I12" s="18" t="s">
        <v>23</v>
      </c>
      <c r="J12" s="18" t="s">
        <v>24</v>
      </c>
      <c r="K12" s="18" t="s">
        <v>25</v>
      </c>
      <c r="L12" s="18" t="s">
        <v>26</v>
      </c>
    </row>
    <row r="13" spans="1:13" ht="21.75" customHeight="1" x14ac:dyDescent="0.25">
      <c r="B13" s="19">
        <v>1</v>
      </c>
      <c r="C13" s="20" t="s">
        <v>27</v>
      </c>
      <c r="D13" s="20" t="s">
        <v>28</v>
      </c>
      <c r="E13" s="21">
        <v>62</v>
      </c>
      <c r="F13" s="22">
        <v>44287</v>
      </c>
      <c r="G13" s="23">
        <v>1650</v>
      </c>
      <c r="H13" s="23">
        <v>550</v>
      </c>
      <c r="I13" s="23">
        <v>175</v>
      </c>
      <c r="J13" s="23">
        <f t="shared" ref="J13:J22" si="0">IF(OR(H13="",I13=""),"",H13+I13)</f>
        <v>725</v>
      </c>
      <c r="K13" s="23">
        <f t="shared" ref="K13:K22" si="1">IF(OR(H13="",E13="",E13=0),"",H13/E13)</f>
        <v>8.870967741935484</v>
      </c>
      <c r="L13" s="19" t="s">
        <v>29</v>
      </c>
    </row>
    <row r="14" spans="1:13" ht="21.75" customHeight="1" x14ac:dyDescent="0.25">
      <c r="B14" s="24">
        <v>2</v>
      </c>
      <c r="C14" s="25" t="s">
        <v>30</v>
      </c>
      <c r="D14" s="25" t="s">
        <v>31</v>
      </c>
      <c r="E14" s="26">
        <v>58.5</v>
      </c>
      <c r="F14" s="27">
        <v>45184</v>
      </c>
      <c r="G14" s="28">
        <v>1500</v>
      </c>
      <c r="H14" s="28">
        <v>510</v>
      </c>
      <c r="I14" s="28">
        <v>165</v>
      </c>
      <c r="J14" s="28">
        <f t="shared" si="0"/>
        <v>675</v>
      </c>
      <c r="K14" s="28">
        <f t="shared" si="1"/>
        <v>8.7179487179487172</v>
      </c>
      <c r="L14" s="24" t="s">
        <v>29</v>
      </c>
    </row>
    <row r="15" spans="1:13" ht="21.75" customHeight="1" x14ac:dyDescent="0.25">
      <c r="B15" s="19">
        <v>3</v>
      </c>
      <c r="C15" s="20" t="s">
        <v>32</v>
      </c>
      <c r="D15" s="20" t="s">
        <v>33</v>
      </c>
      <c r="E15" s="21">
        <v>63</v>
      </c>
      <c r="F15" s="22">
        <v>43466</v>
      </c>
      <c r="G15" s="23">
        <v>1680</v>
      </c>
      <c r="H15" s="23">
        <v>570</v>
      </c>
      <c r="I15" s="23">
        <v>178</v>
      </c>
      <c r="J15" s="23">
        <f t="shared" si="0"/>
        <v>748</v>
      </c>
      <c r="K15" s="23">
        <f t="shared" si="1"/>
        <v>9.0476190476190474</v>
      </c>
      <c r="L15" s="19" t="s">
        <v>29</v>
      </c>
    </row>
    <row r="16" spans="1:13" ht="21.75" customHeight="1" x14ac:dyDescent="0.25">
      <c r="B16" s="24">
        <v>4</v>
      </c>
      <c r="C16" s="25" t="s">
        <v>34</v>
      </c>
      <c r="D16" s="25" t="s">
        <v>35</v>
      </c>
      <c r="E16" s="26">
        <v>58.5</v>
      </c>
      <c r="F16" s="27">
        <v>45444</v>
      </c>
      <c r="G16" s="28">
        <v>1560</v>
      </c>
      <c r="H16" s="28">
        <v>525</v>
      </c>
      <c r="I16" s="28">
        <v>165</v>
      </c>
      <c r="J16" s="28">
        <f t="shared" si="0"/>
        <v>690</v>
      </c>
      <c r="K16" s="28">
        <f t="shared" si="1"/>
        <v>8.9743589743589745</v>
      </c>
      <c r="L16" s="24" t="s">
        <v>29</v>
      </c>
    </row>
    <row r="17" spans="2:12" ht="21.75" customHeight="1" x14ac:dyDescent="0.25">
      <c r="B17" s="19">
        <v>5</v>
      </c>
      <c r="C17" s="20" t="s">
        <v>36</v>
      </c>
      <c r="D17" s="20" t="s">
        <v>37</v>
      </c>
      <c r="E17" s="21">
        <v>62</v>
      </c>
      <c r="F17" s="22">
        <v>44621</v>
      </c>
      <c r="G17" s="23">
        <v>1650</v>
      </c>
      <c r="H17" s="23">
        <v>560</v>
      </c>
      <c r="I17" s="23">
        <v>175</v>
      </c>
      <c r="J17" s="23">
        <f t="shared" si="0"/>
        <v>735</v>
      </c>
      <c r="K17" s="23">
        <f t="shared" si="1"/>
        <v>9.0322580645161299</v>
      </c>
      <c r="L17" s="19" t="s">
        <v>29</v>
      </c>
    </row>
    <row r="18" spans="2:12" ht="21.75" customHeight="1" x14ac:dyDescent="0.25">
      <c r="B18" s="24">
        <v>6</v>
      </c>
      <c r="C18" s="25" t="s">
        <v>38</v>
      </c>
      <c r="D18" s="25" t="s">
        <v>39</v>
      </c>
      <c r="E18" s="26">
        <v>58.5</v>
      </c>
      <c r="F18" s="27"/>
      <c r="G18" s="28">
        <v>0</v>
      </c>
      <c r="H18" s="28">
        <v>0</v>
      </c>
      <c r="I18" s="28">
        <v>0</v>
      </c>
      <c r="J18" s="28">
        <f t="shared" si="0"/>
        <v>0</v>
      </c>
      <c r="K18" s="28">
        <f t="shared" si="1"/>
        <v>0</v>
      </c>
      <c r="L18" s="24" t="s">
        <v>38</v>
      </c>
    </row>
    <row r="19" spans="2:12" ht="21.75" customHeight="1" x14ac:dyDescent="0.25">
      <c r="B19" s="19">
        <v>7</v>
      </c>
      <c r="C19" s="20" t="s">
        <v>40</v>
      </c>
      <c r="D19" s="20" t="s">
        <v>41</v>
      </c>
      <c r="E19" s="21">
        <v>72</v>
      </c>
      <c r="F19" s="22">
        <v>44136</v>
      </c>
      <c r="G19" s="23">
        <v>2100</v>
      </c>
      <c r="H19" s="23">
        <v>705</v>
      </c>
      <c r="I19" s="23">
        <v>205</v>
      </c>
      <c r="J19" s="23">
        <f t="shared" si="0"/>
        <v>910</v>
      </c>
      <c r="K19" s="23">
        <f t="shared" si="1"/>
        <v>9.7916666666666661</v>
      </c>
      <c r="L19" s="19" t="s">
        <v>29</v>
      </c>
    </row>
    <row r="20" spans="2:12" ht="21.75" customHeight="1" x14ac:dyDescent="0.25">
      <c r="B20" s="24">
        <v>8</v>
      </c>
      <c r="C20" s="25" t="s">
        <v>42</v>
      </c>
      <c r="D20" s="25" t="s">
        <v>43</v>
      </c>
      <c r="E20" s="26">
        <v>52</v>
      </c>
      <c r="F20" s="27">
        <v>45689</v>
      </c>
      <c r="G20" s="28">
        <v>1450</v>
      </c>
      <c r="H20" s="28">
        <v>495</v>
      </c>
      <c r="I20" s="28">
        <v>148</v>
      </c>
      <c r="J20" s="28">
        <f t="shared" si="0"/>
        <v>643</v>
      </c>
      <c r="K20" s="28">
        <f t="shared" si="1"/>
        <v>9.5192307692307701</v>
      </c>
      <c r="L20" s="24" t="s">
        <v>44</v>
      </c>
    </row>
    <row r="21" spans="2:12" ht="21.75" customHeight="1" x14ac:dyDescent="0.25">
      <c r="B21" s="19"/>
      <c r="C21" s="20"/>
      <c r="D21" s="20"/>
      <c r="E21" s="21"/>
      <c r="F21" s="22"/>
      <c r="G21" s="23"/>
      <c r="H21" s="23"/>
      <c r="I21" s="23"/>
      <c r="J21" s="23" t="str">
        <f t="shared" si="0"/>
        <v/>
      </c>
      <c r="K21" s="23" t="str">
        <f t="shared" si="1"/>
        <v/>
      </c>
      <c r="L21" s="19"/>
    </row>
    <row r="22" spans="2:12" ht="21.75" customHeight="1" x14ac:dyDescent="0.25">
      <c r="B22" s="24"/>
      <c r="C22" s="25"/>
      <c r="D22" s="25"/>
      <c r="E22" s="26"/>
      <c r="F22" s="27"/>
      <c r="G22" s="28"/>
      <c r="H22" s="28"/>
      <c r="I22" s="28"/>
      <c r="J22" s="28" t="str">
        <f t="shared" si="0"/>
        <v/>
      </c>
      <c r="K22" s="28" t="str">
        <f t="shared" si="1"/>
        <v/>
      </c>
      <c r="L22" s="24"/>
    </row>
    <row r="23" spans="2:12" ht="27.75" customHeight="1" x14ac:dyDescent="0.25">
      <c r="B23" s="5" t="s">
        <v>45</v>
      </c>
      <c r="C23" s="5"/>
      <c r="D23" s="5"/>
      <c r="E23" s="29">
        <f>SUM(E13:E22)</f>
        <v>486.5</v>
      </c>
      <c r="F23" s="30"/>
      <c r="G23" s="30"/>
      <c r="H23" s="31">
        <f>SUM(H13:H22)</f>
        <v>3915</v>
      </c>
      <c r="I23" s="31">
        <f>SUM(I13:I22)</f>
        <v>1211</v>
      </c>
      <c r="J23" s="31">
        <f>SUM(J13:J22)</f>
        <v>5126</v>
      </c>
      <c r="K23" s="31">
        <f>IF(E23=0,"",H23/E23)</f>
        <v>8.0472764645426516</v>
      </c>
      <c r="L23" s="30"/>
    </row>
    <row r="24" spans="2:12" ht="9.75" customHeight="1" x14ac:dyDescent="0.25"/>
    <row r="25" spans="2:12" ht="21.75" customHeight="1" x14ac:dyDescent="0.25">
      <c r="B25" s="10" t="s">
        <v>46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2:12" ht="19.5" customHeight="1" x14ac:dyDescent="0.25">
      <c r="C26" s="4" t="s">
        <v>47</v>
      </c>
      <c r="D26" s="4"/>
      <c r="F26" s="4" t="s">
        <v>48</v>
      </c>
      <c r="G26" s="4"/>
      <c r="I26" s="4" t="s">
        <v>49</v>
      </c>
      <c r="J26" s="4"/>
      <c r="K26" s="4" t="s">
        <v>50</v>
      </c>
      <c r="L26" s="4"/>
    </row>
    <row r="27" spans="2:12" ht="42" customHeight="1" x14ac:dyDescent="0.25">
      <c r="C27" s="3">
        <f>J23*12</f>
        <v>61512</v>
      </c>
      <c r="D27" s="3"/>
      <c r="F27" s="3">
        <f>'Zahlungseingänge 2026'!Q22</f>
        <v>59583</v>
      </c>
      <c r="G27" s="3"/>
      <c r="I27" s="2">
        <f>'Zahlungseingänge 2026'!R22</f>
        <v>1929</v>
      </c>
      <c r="J27" s="2"/>
      <c r="K27" s="1">
        <f>IF(H9=0,0,COUNTIF(L13:L22,"Vermietet")/H9)</f>
        <v>0.75</v>
      </c>
      <c r="L27" s="1"/>
    </row>
    <row r="28" spans="2:12" ht="7.5" customHeight="1" x14ac:dyDescent="0.25"/>
    <row r="29" spans="2:12" ht="19.5" customHeight="1" x14ac:dyDescent="0.25">
      <c r="B29" s="43" t="s">
        <v>51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</row>
  </sheetData>
  <mergeCells count="24">
    <mergeCell ref="C27:D27"/>
    <mergeCell ref="F27:G27"/>
    <mergeCell ref="I27:J27"/>
    <mergeCell ref="K27:L27"/>
    <mergeCell ref="B29:L29"/>
    <mergeCell ref="B11:L11"/>
    <mergeCell ref="B23:D23"/>
    <mergeCell ref="B25:L25"/>
    <mergeCell ref="C26:D26"/>
    <mergeCell ref="F26:G26"/>
    <mergeCell ref="I26:J26"/>
    <mergeCell ref="K26:L26"/>
    <mergeCell ref="B7:C7"/>
    <mergeCell ref="D7:G7"/>
    <mergeCell ref="H7:I7"/>
    <mergeCell ref="J7:L7"/>
    <mergeCell ref="B9:G9"/>
    <mergeCell ref="H9:I9"/>
    <mergeCell ref="J9:L9"/>
    <mergeCell ref="B2:F2"/>
    <mergeCell ref="G2:L2"/>
    <mergeCell ref="B3:F3"/>
    <mergeCell ref="G3:L3"/>
    <mergeCell ref="B5:L5"/>
  </mergeCells>
  <pageMargins left="0.3" right="0.3" top="0.4" bottom="0.4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errorTitle="Ungültige Auswahl" error="Bitte einen Status aus der Liste wählen." xr:uid="{00000000-0002-0000-0000-000000000000}">
          <x14:formula1>
            <xm:f>Stammdaten!$B$7:$B$11</xm:f>
          </x14:formula1>
          <x14:formula2>
            <xm:f>0</xm:f>
          </x14:formula2>
          <xm:sqref>L13:L22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5"/>
  <sheetViews>
    <sheetView showGridLines="0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5" customWidth="1"/>
    <col min="3" max="3" width="22" customWidth="1"/>
    <col min="4" max="4" width="13" customWidth="1"/>
    <col min="5" max="16" width="11" customWidth="1"/>
    <col min="17" max="18" width="14" customWidth="1"/>
    <col min="19" max="19" width="12" customWidth="1"/>
    <col min="20" max="20" width="2" customWidth="1"/>
  </cols>
  <sheetData>
    <row r="1" spans="1:20" ht="7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42" customHeight="1" x14ac:dyDescent="0.25">
      <c r="B2" s="44" t="s">
        <v>52</v>
      </c>
      <c r="C2" s="44"/>
      <c r="D2" s="44"/>
      <c r="E2" s="44"/>
      <c r="F2" s="44"/>
      <c r="G2" s="44"/>
      <c r="H2" s="13" t="s">
        <v>53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20" ht="19.5" customHeight="1" x14ac:dyDescent="0.25">
      <c r="B3" s="12" t="s">
        <v>54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20" ht="6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0" ht="33.75" customHeight="1" x14ac:dyDescent="0.25">
      <c r="B5" s="18" t="s">
        <v>16</v>
      </c>
      <c r="C5" s="18" t="s">
        <v>17</v>
      </c>
      <c r="D5" s="18" t="s">
        <v>55</v>
      </c>
      <c r="E5" s="32" t="s">
        <v>56</v>
      </c>
      <c r="F5" s="32" t="s">
        <v>57</v>
      </c>
      <c r="G5" s="32" t="s">
        <v>58</v>
      </c>
      <c r="H5" s="32" t="s">
        <v>59</v>
      </c>
      <c r="I5" s="32" t="s">
        <v>60</v>
      </c>
      <c r="J5" s="32" t="s">
        <v>61</v>
      </c>
      <c r="K5" s="32" t="s">
        <v>62</v>
      </c>
      <c r="L5" s="32" t="s">
        <v>63</v>
      </c>
      <c r="M5" s="32" t="s">
        <v>64</v>
      </c>
      <c r="N5" s="32" t="s">
        <v>65</v>
      </c>
      <c r="O5" s="32" t="s">
        <v>66</v>
      </c>
      <c r="P5" s="32" t="s">
        <v>67</v>
      </c>
      <c r="Q5" s="18" t="s">
        <v>68</v>
      </c>
      <c r="R5" s="18" t="s">
        <v>69</v>
      </c>
      <c r="S5" s="18" t="s">
        <v>70</v>
      </c>
    </row>
    <row r="6" spans="1:20" ht="21.75" customHeight="1" x14ac:dyDescent="0.25">
      <c r="B6" s="19">
        <f>Übersicht!B13</f>
        <v>1</v>
      </c>
      <c r="C6" s="20" t="str">
        <f>Übersicht!C13</f>
        <v>Familie Krüger</v>
      </c>
      <c r="D6" s="23">
        <f>IF(Übersicht!J13="","",Übersicht!J13)</f>
        <v>725</v>
      </c>
      <c r="E6" s="23">
        <v>725</v>
      </c>
      <c r="F6" s="23">
        <v>725</v>
      </c>
      <c r="G6" s="23">
        <v>725</v>
      </c>
      <c r="H6" s="23">
        <v>725</v>
      </c>
      <c r="I6" s="23">
        <v>725</v>
      </c>
      <c r="J6" s="23">
        <v>725</v>
      </c>
      <c r="K6" s="23">
        <v>725</v>
      </c>
      <c r="L6" s="23">
        <v>725</v>
      </c>
      <c r="M6" s="23">
        <v>725</v>
      </c>
      <c r="N6" s="23">
        <v>725</v>
      </c>
      <c r="O6" s="23">
        <v>725</v>
      </c>
      <c r="P6" s="23">
        <v>725</v>
      </c>
      <c r="Q6" s="23">
        <f t="shared" ref="Q6:Q15" si="0">SUM(E6:P6)</f>
        <v>8700</v>
      </c>
      <c r="R6" s="33">
        <f t="shared" ref="R6:R15" si="1">IF(D6="","",D6*12-Q6)</f>
        <v>0</v>
      </c>
      <c r="S6" s="34">
        <f t="shared" ref="S6:S15" si="2">IF(OR(D6="",D6=0),"",Q6/(D6*12))</f>
        <v>1</v>
      </c>
    </row>
    <row r="7" spans="1:20" ht="21.75" customHeight="1" x14ac:dyDescent="0.25">
      <c r="B7" s="24">
        <f>Übersicht!B14</f>
        <v>2</v>
      </c>
      <c r="C7" s="25" t="str">
        <f>Übersicht!C14</f>
        <v>Sophie Lehmann</v>
      </c>
      <c r="D7" s="28">
        <f>IF(Übersicht!J14="","",Übersicht!J14)</f>
        <v>675</v>
      </c>
      <c r="E7" s="28">
        <v>675</v>
      </c>
      <c r="F7" s="28">
        <v>675</v>
      </c>
      <c r="G7" s="28">
        <v>675</v>
      </c>
      <c r="H7" s="28">
        <v>675</v>
      </c>
      <c r="I7" s="28">
        <v>675</v>
      </c>
      <c r="J7" s="28">
        <v>675</v>
      </c>
      <c r="K7" s="28">
        <v>675</v>
      </c>
      <c r="L7" s="28">
        <v>675</v>
      </c>
      <c r="M7" s="28">
        <v>675</v>
      </c>
      <c r="N7" s="28">
        <v>675</v>
      </c>
      <c r="O7" s="28">
        <v>675</v>
      </c>
      <c r="P7" s="28">
        <v>675</v>
      </c>
      <c r="Q7" s="28">
        <f t="shared" si="0"/>
        <v>8100</v>
      </c>
      <c r="R7" s="35">
        <f t="shared" si="1"/>
        <v>0</v>
      </c>
      <c r="S7" s="36">
        <f t="shared" si="2"/>
        <v>1</v>
      </c>
    </row>
    <row r="8" spans="1:20" ht="21.75" customHeight="1" x14ac:dyDescent="0.25">
      <c r="B8" s="19">
        <f>Übersicht!B15</f>
        <v>3</v>
      </c>
      <c r="C8" s="20" t="str">
        <f>Übersicht!C15</f>
        <v>Ahmed Öztürk</v>
      </c>
      <c r="D8" s="23">
        <f>IF(Übersicht!J15="","",Übersicht!J15)</f>
        <v>748</v>
      </c>
      <c r="E8" s="23">
        <v>748</v>
      </c>
      <c r="F8" s="23">
        <v>748</v>
      </c>
      <c r="G8" s="23">
        <v>748</v>
      </c>
      <c r="H8" s="23">
        <v>748</v>
      </c>
      <c r="I8" s="23">
        <v>748</v>
      </c>
      <c r="J8" s="23">
        <v>748</v>
      </c>
      <c r="K8" s="23">
        <v>748</v>
      </c>
      <c r="L8" s="23">
        <v>748</v>
      </c>
      <c r="M8" s="23">
        <v>748</v>
      </c>
      <c r="N8" s="23">
        <v>748</v>
      </c>
      <c r="O8" s="23">
        <v>748</v>
      </c>
      <c r="P8" s="23">
        <v>748</v>
      </c>
      <c r="Q8" s="23">
        <f t="shared" si="0"/>
        <v>8976</v>
      </c>
      <c r="R8" s="33">
        <f t="shared" si="1"/>
        <v>0</v>
      </c>
      <c r="S8" s="34">
        <f t="shared" si="2"/>
        <v>1</v>
      </c>
    </row>
    <row r="9" spans="1:20" ht="21.75" customHeight="1" x14ac:dyDescent="0.25">
      <c r="B9" s="24">
        <f>Übersicht!B16</f>
        <v>4</v>
      </c>
      <c r="C9" s="25" t="str">
        <f>Übersicht!C16</f>
        <v>Familie Beckmann</v>
      </c>
      <c r="D9" s="28">
        <f>IF(Übersicht!J16="","",Übersicht!J16)</f>
        <v>690</v>
      </c>
      <c r="E9" s="28">
        <v>690</v>
      </c>
      <c r="F9" s="28">
        <v>690</v>
      </c>
      <c r="G9" s="28">
        <v>690</v>
      </c>
      <c r="H9" s="28">
        <v>690</v>
      </c>
      <c r="I9" s="28">
        <v>690</v>
      </c>
      <c r="J9" s="28">
        <v>690</v>
      </c>
      <c r="K9" s="28">
        <v>690</v>
      </c>
      <c r="L9" s="28">
        <v>690</v>
      </c>
      <c r="M9" s="28">
        <v>690</v>
      </c>
      <c r="N9" s="28">
        <v>0</v>
      </c>
      <c r="O9" s="28">
        <v>1380</v>
      </c>
      <c r="P9" s="28">
        <v>690</v>
      </c>
      <c r="Q9" s="28">
        <f t="shared" si="0"/>
        <v>8280</v>
      </c>
      <c r="R9" s="35">
        <f t="shared" si="1"/>
        <v>0</v>
      </c>
      <c r="S9" s="36">
        <f t="shared" si="2"/>
        <v>1</v>
      </c>
    </row>
    <row r="10" spans="1:20" ht="21.75" customHeight="1" x14ac:dyDescent="0.25">
      <c r="B10" s="19">
        <f>Übersicht!B17</f>
        <v>5</v>
      </c>
      <c r="C10" s="20" t="str">
        <f>Übersicht!C17</f>
        <v>Katrin Fischer</v>
      </c>
      <c r="D10" s="23">
        <f>IF(Übersicht!J17="","",Übersicht!J17)</f>
        <v>735</v>
      </c>
      <c r="E10" s="23">
        <v>735</v>
      </c>
      <c r="F10" s="23">
        <v>735</v>
      </c>
      <c r="G10" s="23">
        <v>735</v>
      </c>
      <c r="H10" s="23">
        <v>735</v>
      </c>
      <c r="I10" s="23">
        <v>735</v>
      </c>
      <c r="J10" s="23">
        <v>735</v>
      </c>
      <c r="K10" s="23">
        <v>735</v>
      </c>
      <c r="L10" s="23">
        <v>735</v>
      </c>
      <c r="M10" s="23">
        <v>735</v>
      </c>
      <c r="N10" s="23">
        <v>735</v>
      </c>
      <c r="O10" s="23">
        <v>735</v>
      </c>
      <c r="P10" s="23">
        <v>735</v>
      </c>
      <c r="Q10" s="23">
        <f t="shared" si="0"/>
        <v>8820</v>
      </c>
      <c r="R10" s="33">
        <f t="shared" si="1"/>
        <v>0</v>
      </c>
      <c r="S10" s="34">
        <f t="shared" si="2"/>
        <v>1</v>
      </c>
    </row>
    <row r="11" spans="1:20" ht="21.75" customHeight="1" x14ac:dyDescent="0.25">
      <c r="B11" s="24">
        <f>Übersicht!B18</f>
        <v>6</v>
      </c>
      <c r="C11" s="25" t="str">
        <f>Übersicht!C18</f>
        <v>Leerstand</v>
      </c>
      <c r="D11" s="28">
        <f>IF(Übersicht!J18="","",Übersicht!J18)</f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f t="shared" si="0"/>
        <v>0</v>
      </c>
      <c r="R11" s="35">
        <f t="shared" si="1"/>
        <v>0</v>
      </c>
      <c r="S11" s="36" t="str">
        <f t="shared" si="2"/>
        <v/>
      </c>
    </row>
    <row r="12" spans="1:20" ht="21.75" customHeight="1" x14ac:dyDescent="0.25">
      <c r="B12" s="19">
        <f>Übersicht!B19</f>
        <v>7</v>
      </c>
      <c r="C12" s="20" t="str">
        <f>Übersicht!C19</f>
        <v>Familie Novak</v>
      </c>
      <c r="D12" s="23">
        <f>IF(Übersicht!J19="","",Übersicht!J19)</f>
        <v>910</v>
      </c>
      <c r="E12" s="23">
        <v>910</v>
      </c>
      <c r="F12" s="23">
        <v>910</v>
      </c>
      <c r="G12" s="23">
        <v>910</v>
      </c>
      <c r="H12" s="23">
        <v>910</v>
      </c>
      <c r="I12" s="23">
        <v>910</v>
      </c>
      <c r="J12" s="23">
        <v>910</v>
      </c>
      <c r="K12" s="23">
        <v>910</v>
      </c>
      <c r="L12" s="23">
        <v>910</v>
      </c>
      <c r="M12" s="23">
        <v>910</v>
      </c>
      <c r="N12" s="23">
        <v>910</v>
      </c>
      <c r="O12" s="23">
        <v>910</v>
      </c>
      <c r="P12" s="23">
        <v>910</v>
      </c>
      <c r="Q12" s="23">
        <f t="shared" si="0"/>
        <v>10920</v>
      </c>
      <c r="R12" s="33">
        <f t="shared" si="1"/>
        <v>0</v>
      </c>
      <c r="S12" s="34">
        <f t="shared" si="2"/>
        <v>1</v>
      </c>
    </row>
    <row r="13" spans="1:20" ht="21.75" customHeight="1" x14ac:dyDescent="0.25">
      <c r="B13" s="24">
        <f>Übersicht!B20</f>
        <v>8</v>
      </c>
      <c r="C13" s="25" t="str">
        <f>Übersicht!C20</f>
        <v>Marek Wiśniewski</v>
      </c>
      <c r="D13" s="28">
        <f>IF(Übersicht!J20="","",Übersicht!J20)</f>
        <v>643</v>
      </c>
      <c r="E13" s="28">
        <v>643</v>
      </c>
      <c r="F13" s="28">
        <v>643</v>
      </c>
      <c r="G13" s="28">
        <v>643</v>
      </c>
      <c r="H13" s="28">
        <v>643</v>
      </c>
      <c r="I13" s="28">
        <v>643</v>
      </c>
      <c r="J13" s="28">
        <v>643</v>
      </c>
      <c r="K13" s="28">
        <v>643</v>
      </c>
      <c r="L13" s="28">
        <v>643</v>
      </c>
      <c r="M13" s="28">
        <v>643</v>
      </c>
      <c r="N13" s="28">
        <v>0</v>
      </c>
      <c r="O13" s="28">
        <v>0</v>
      </c>
      <c r="P13" s="28">
        <v>0</v>
      </c>
      <c r="Q13" s="28">
        <f t="shared" si="0"/>
        <v>5787</v>
      </c>
      <c r="R13" s="35">
        <f t="shared" si="1"/>
        <v>1929</v>
      </c>
      <c r="S13" s="36">
        <f t="shared" si="2"/>
        <v>0.75</v>
      </c>
    </row>
    <row r="14" spans="1:20" ht="21.75" customHeight="1" x14ac:dyDescent="0.25">
      <c r="B14" s="19">
        <f>Übersicht!B21</f>
        <v>0</v>
      </c>
      <c r="C14" s="20">
        <f>Übersicht!C21</f>
        <v>0</v>
      </c>
      <c r="D14" s="23" t="str">
        <f>IF(Übersicht!J21="","",Übersicht!J21)</f>
        <v/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f t="shared" si="0"/>
        <v>0</v>
      </c>
      <c r="R14" s="33" t="str">
        <f t="shared" si="1"/>
        <v/>
      </c>
      <c r="S14" s="34" t="str">
        <f t="shared" si="2"/>
        <v/>
      </c>
    </row>
    <row r="15" spans="1:20" ht="21.75" customHeight="1" x14ac:dyDescent="0.25">
      <c r="B15" s="24">
        <f>Übersicht!B22</f>
        <v>0</v>
      </c>
      <c r="C15" s="25">
        <f>Übersicht!C22</f>
        <v>0</v>
      </c>
      <c r="D15" s="28" t="str">
        <f>IF(Übersicht!J22="","",Übersicht!J22)</f>
        <v/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>
        <f t="shared" si="0"/>
        <v>0</v>
      </c>
      <c r="R15" s="35" t="str">
        <f t="shared" si="1"/>
        <v/>
      </c>
      <c r="S15" s="36" t="str">
        <f t="shared" si="2"/>
        <v/>
      </c>
    </row>
    <row r="22" spans="2:19" ht="30" customHeight="1" x14ac:dyDescent="0.25">
      <c r="B22" s="45" t="s">
        <v>71</v>
      </c>
      <c r="C22" s="45"/>
      <c r="D22" s="37">
        <f t="shared" ref="D22:R22" si="3">SUM(D6:D15)</f>
        <v>5126</v>
      </c>
      <c r="E22" s="37">
        <f t="shared" si="3"/>
        <v>5126</v>
      </c>
      <c r="F22" s="37">
        <f t="shared" si="3"/>
        <v>5126</v>
      </c>
      <c r="G22" s="37">
        <f t="shared" si="3"/>
        <v>5126</v>
      </c>
      <c r="H22" s="37">
        <f t="shared" si="3"/>
        <v>5126</v>
      </c>
      <c r="I22" s="37">
        <f t="shared" si="3"/>
        <v>5126</v>
      </c>
      <c r="J22" s="37">
        <f t="shared" si="3"/>
        <v>5126</v>
      </c>
      <c r="K22" s="37">
        <f t="shared" si="3"/>
        <v>5126</v>
      </c>
      <c r="L22" s="37">
        <f t="shared" si="3"/>
        <v>5126</v>
      </c>
      <c r="M22" s="37">
        <f t="shared" si="3"/>
        <v>5126</v>
      </c>
      <c r="N22" s="37">
        <f t="shared" si="3"/>
        <v>3793</v>
      </c>
      <c r="O22" s="37">
        <f t="shared" si="3"/>
        <v>5173</v>
      </c>
      <c r="P22" s="37">
        <f t="shared" si="3"/>
        <v>4483</v>
      </c>
      <c r="Q22" s="37">
        <f t="shared" si="3"/>
        <v>59583</v>
      </c>
      <c r="R22" s="38">
        <f t="shared" si="3"/>
        <v>1929</v>
      </c>
      <c r="S22" s="39">
        <f>IF(OR(D22=0,D22=""),"",Q22/(D22*12))</f>
        <v>0.96864026531408509</v>
      </c>
    </row>
    <row r="24" spans="2:19" ht="21.75" customHeight="1" x14ac:dyDescent="0.25">
      <c r="B24" s="10" t="s">
        <v>72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2:19" ht="24" customHeight="1" x14ac:dyDescent="0.25">
      <c r="C25" s="40" t="s">
        <v>73</v>
      </c>
      <c r="D25" s="46" t="s">
        <v>74</v>
      </c>
      <c r="E25" s="46"/>
      <c r="F25" s="46"/>
      <c r="G25" s="46"/>
      <c r="H25" s="41" t="s">
        <v>73</v>
      </c>
      <c r="I25" s="46" t="s">
        <v>75</v>
      </c>
      <c r="J25" s="46"/>
      <c r="K25" s="46"/>
      <c r="L25" s="46"/>
      <c r="M25" s="42" t="s">
        <v>73</v>
      </c>
      <c r="N25" s="46" t="s">
        <v>76</v>
      </c>
      <c r="O25" s="46"/>
      <c r="P25" s="46"/>
      <c r="Q25" s="46"/>
    </row>
  </sheetData>
  <mergeCells count="8">
    <mergeCell ref="D25:G25"/>
    <mergeCell ref="I25:L25"/>
    <mergeCell ref="N25:Q25"/>
    <mergeCell ref="B2:G2"/>
    <mergeCell ref="H2:S2"/>
    <mergeCell ref="B3:S3"/>
    <mergeCell ref="B22:C22"/>
    <mergeCell ref="B24:S24"/>
  </mergeCells>
  <conditionalFormatting sqref="R6:R15">
    <cfRule type="cellIs" dxfId="4" priority="2" operator="greaterThan">
      <formula>0</formula>
    </cfRule>
    <cfRule type="expression" dxfId="3" priority="3">
      <formula>AND(R6=0,D6&lt;&gt;"")</formula>
    </cfRule>
  </conditionalFormatting>
  <conditionalFormatting sqref="S6:S15">
    <cfRule type="expression" dxfId="2" priority="4">
      <formula>AND(S6&gt;=1,S6&lt;&gt;"")</formula>
    </cfRule>
    <cfRule type="expression" dxfId="1" priority="5">
      <formula>AND(S6&lt;1,S6&gt;=0.8)</formula>
    </cfRule>
    <cfRule type="expression" dxfId="0" priority="6">
      <formula>AND(S6&lt;0.8,S6&lt;&gt;"",D6&lt;&gt;"")</formula>
    </cfRule>
  </conditionalFormatting>
  <pageMargins left="0.3" right="0.3" top="0.4" bottom="0.4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4" width="24" customWidth="1"/>
  </cols>
  <sheetData>
    <row r="1" spans="1:4" ht="7.5" customHeight="1" x14ac:dyDescent="0.25">
      <c r="A1" s="15"/>
      <c r="B1" s="15"/>
      <c r="C1" s="15"/>
      <c r="D1" s="15"/>
    </row>
    <row r="2" spans="1:4" ht="36" customHeight="1" x14ac:dyDescent="0.25">
      <c r="B2" s="47" t="s">
        <v>77</v>
      </c>
      <c r="C2" s="47"/>
      <c r="D2" s="47"/>
    </row>
    <row r="3" spans="1:4" ht="19.5" customHeight="1" x14ac:dyDescent="0.25">
      <c r="B3" s="12" t="s">
        <v>78</v>
      </c>
      <c r="C3" s="12"/>
      <c r="D3" s="12"/>
    </row>
    <row r="4" spans="1:4" ht="6" customHeight="1" x14ac:dyDescent="0.25">
      <c r="B4" s="16"/>
      <c r="C4" s="16"/>
      <c r="D4" s="16"/>
    </row>
    <row r="6" spans="1:4" ht="27.75" customHeight="1" x14ac:dyDescent="0.25">
      <c r="B6" s="32" t="s">
        <v>79</v>
      </c>
      <c r="C6" s="32" t="s">
        <v>80</v>
      </c>
      <c r="D6" s="32" t="s">
        <v>81</v>
      </c>
    </row>
    <row r="7" spans="1:4" ht="19.5" customHeight="1" x14ac:dyDescent="0.25">
      <c r="B7" s="20" t="s">
        <v>29</v>
      </c>
      <c r="C7" s="20" t="s">
        <v>82</v>
      </c>
      <c r="D7" s="20" t="s">
        <v>83</v>
      </c>
    </row>
    <row r="8" spans="1:4" ht="19.5" customHeight="1" x14ac:dyDescent="0.25">
      <c r="B8" s="25" t="s">
        <v>44</v>
      </c>
      <c r="C8" s="25" t="s">
        <v>84</v>
      </c>
      <c r="D8" s="25" t="s">
        <v>85</v>
      </c>
    </row>
    <row r="9" spans="1:4" ht="19.5" customHeight="1" x14ac:dyDescent="0.25">
      <c r="B9" s="20" t="s">
        <v>38</v>
      </c>
      <c r="C9" s="20" t="s">
        <v>86</v>
      </c>
      <c r="D9" s="20" t="s">
        <v>87</v>
      </c>
    </row>
    <row r="10" spans="1:4" ht="19.5" customHeight="1" x14ac:dyDescent="0.25">
      <c r="B10" s="25" t="s">
        <v>88</v>
      </c>
      <c r="C10" s="25" t="s">
        <v>89</v>
      </c>
      <c r="D10" s="25" t="s">
        <v>90</v>
      </c>
    </row>
    <row r="11" spans="1:4" ht="19.5" customHeight="1" x14ac:dyDescent="0.25">
      <c r="B11" s="20" t="s">
        <v>91</v>
      </c>
      <c r="C11" s="20" t="s">
        <v>92</v>
      </c>
      <c r="D11" s="20" t="s">
        <v>93</v>
      </c>
    </row>
    <row r="12" spans="1:4" ht="19.5" customHeight="1" x14ac:dyDescent="0.25">
      <c r="D12" s="25" t="s">
        <v>44</v>
      </c>
    </row>
  </sheetData>
  <mergeCells count="2">
    <mergeCell ref="B2:D2"/>
    <mergeCell ref="B3:D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Übersicht</vt:lpstr>
      <vt:lpstr>Zahlungseingänge 2026</vt:lpstr>
      <vt:lpstr>Stammdaten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2026-07-16T09:56:53Z</dcterms:created>
  <dcterms:modified xsi:type="dcterms:W3CDTF">2026-07-16T10:38:27Z</dcterms:modified>
  <dc:language>en-US</dc:language>
</cp:coreProperties>
</file>