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üfprotokoll" sheetId="1" state="visible" r:id="rId3"/>
    <sheet name="Auswertung &amp; Grenzwerte" sheetId="2" state="visible" r:id="rId4"/>
  </sheets>
  <definedNames>
    <definedName function="false" hidden="false" localSheetId="0" name="_xlnm.Print_Area" vbProcedure="false">Prüfprotokoll!$A$1:$P$74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<sst xmlns="http://schemas.openxmlformats.org/spreadsheetml/2006/main" count="304" uniqueCount="249">
  <si>
    <t xml:space="preserve">PRÜFPROTOKOLL DIN VDE 0100-600</t>
  </si>
  <si>
    <t xml:space="preserve">Erstprüfung elektrischer Anlagen  ·  Niederspannungsinstallation  ·  Geschäftsjahr 2026</t>
  </si>
  <si>
    <t xml:space="preserve">▸  AUFTRAG UND ANLAGE</t>
  </si>
  <si>
    <t xml:space="preserve">Auftraggeber</t>
  </si>
  <si>
    <t xml:space="preserve">Nordmark Wohnbau GmbH</t>
  </si>
  <si>
    <t xml:space="preserve">Prüf-Nr</t>
  </si>
  <si>
    <t xml:space="preserve">EP-2026-0915</t>
  </si>
  <si>
    <t xml:space="preserve">Prüfdatum</t>
  </si>
  <si>
    <t xml:space="preserve">15.09.2026</t>
  </si>
  <si>
    <t xml:space="preserve">Anschrift</t>
  </si>
  <si>
    <t xml:space="preserve">Am Alten Hafen 22, 26122 Musterstadt</t>
  </si>
  <si>
    <t xml:space="preserve">Auftrags-Nr</t>
  </si>
  <si>
    <t xml:space="preserve">AB-2026-4471</t>
  </si>
  <si>
    <t xml:space="preserve">Nächste Prüfung</t>
  </si>
  <si>
    <t xml:space="preserve">15.09.2030</t>
  </si>
  <si>
    <t xml:space="preserve">Anlage / Objekt</t>
  </si>
  <si>
    <t xml:space="preserve">Kontorhaus Süd — Neubau Bürogebäude</t>
  </si>
  <si>
    <t xml:space="preserve">Ansprechpartner</t>
  </si>
  <si>
    <t xml:space="preserve">Herr M. Bergmann</t>
  </si>
  <si>
    <t xml:space="preserve">Gebäudeart</t>
  </si>
  <si>
    <t xml:space="preserve">Bürogebäude</t>
  </si>
  <si>
    <t xml:space="preserve">Anlagenadresse</t>
  </si>
  <si>
    <t xml:space="preserve">Musterallee 41, 26127 Musterstadt</t>
  </si>
  <si>
    <t xml:space="preserve">Prüfart</t>
  </si>
  <si>
    <t xml:space="preserve">Neuanlage</t>
  </si>
  <si>
    <t xml:space="preserve">Netzform</t>
  </si>
  <si>
    <t xml:space="preserve">TN-S</t>
  </si>
  <si>
    <t xml:space="preserve">Prüfer / Elektrofachkraft</t>
  </si>
  <si>
    <t xml:space="preserve">Dipl.-Ing. J. Hartwig</t>
  </si>
  <si>
    <t xml:space="preserve">Nennspannung</t>
  </si>
  <si>
    <t xml:space="preserve">230 / 400 V</t>
  </si>
  <si>
    <t xml:space="preserve">Frequenz</t>
  </si>
  <si>
    <t xml:space="preserve">50 Hz</t>
  </si>
  <si>
    <t xml:space="preserve">Prüfgerät / Serien-Nr</t>
  </si>
  <si>
    <t xml:space="preserve">Installationstester IT-2400 · SN 45-88213</t>
  </si>
  <si>
    <t xml:space="preserve">Letzte Kalibrierung</t>
  </si>
  <si>
    <t xml:space="preserve">22.02.2026</t>
  </si>
  <si>
    <t xml:space="preserve">Vorsicherung Netz</t>
  </si>
  <si>
    <t xml:space="preserve">3 × 63 A gG</t>
  </si>
  <si>
    <t xml:space="preserve">▸  SICHTPRÜFUNG NACH ABSCHN. 6.4.2</t>
  </si>
  <si>
    <t xml:space="preserve">Nr</t>
  </si>
  <si>
    <t xml:space="preserve">Prüfpunkt</t>
  </si>
  <si>
    <t xml:space="preserve">Bezugsnorm</t>
  </si>
  <si>
    <t xml:space="preserve">Bewertung</t>
  </si>
  <si>
    <t xml:space="preserve">Bemerkung</t>
  </si>
  <si>
    <t xml:space="preserve">Schutz gegen elektrischen Schlag (Basisschutz durch Isolation)</t>
  </si>
  <si>
    <t xml:space="preserve">DIN VDE 0100-410</t>
  </si>
  <si>
    <t xml:space="preserve">OK</t>
  </si>
  <si>
    <t xml:space="preserve">Vorhandensein von Brand- und thermischen Schutzmaßnahmen</t>
  </si>
  <si>
    <t xml:space="preserve">DIN VDE 0100-420</t>
  </si>
  <si>
    <t xml:space="preserve">Auswahl der Leiter nach Belastbarkeit und Spannungsfall</t>
  </si>
  <si>
    <t xml:space="preserve">DIN VDE 0100-430</t>
  </si>
  <si>
    <t xml:space="preserve">Auswahl und Einstellung der Schutzeinrichtungen (LS, RCD)</t>
  </si>
  <si>
    <t xml:space="preserve">DIN VDE 0100-410 / 530</t>
  </si>
  <si>
    <t xml:space="preserve">Vorhandensein und richtige Anordnung der Trennvorrichtungen</t>
  </si>
  <si>
    <t xml:space="preserve">DIN VDE 0100-460</t>
  </si>
  <si>
    <t xml:space="preserve">Auswahl der Betriebsmittel für äußere Einflüsse (IP-Schutzarten)</t>
  </si>
  <si>
    <t xml:space="preserve">DIN VDE 0100-512</t>
  </si>
  <si>
    <t xml:space="preserve">Nachbesserung</t>
  </si>
  <si>
    <t xml:space="preserve">IP-Schutz Keller reduziert</t>
  </si>
  <si>
    <t xml:space="preserve">Kennzeichnung von Leitern (N, PE) und Stromkreisen</t>
  </si>
  <si>
    <t xml:space="preserve">DIN VDE 0100-514</t>
  </si>
  <si>
    <t xml:space="preserve">Anschluss von einpoligen Schalteinrichtungen an Außenleiter</t>
  </si>
  <si>
    <t xml:space="preserve">DIN VDE 0100-536</t>
  </si>
  <si>
    <t xml:space="preserve">Verbindungen der Leiter (mechanisch und elektrisch)</t>
  </si>
  <si>
    <t xml:space="preserve">DIN VDE 0100-526</t>
  </si>
  <si>
    <t xml:space="preserve">Vorhandensein der Dokumentation und Schaltpläne</t>
  </si>
  <si>
    <t xml:space="preserve">Zugänglichkeit für Bedienung, Erkennung und Wartung</t>
  </si>
  <si>
    <t xml:space="preserve">DIN VDE 0100-513</t>
  </si>
  <si>
    <t xml:space="preserve">Vorhandensein des Zusatzpotentialausgleichs (Bäder, Feuchträume)</t>
  </si>
  <si>
    <t xml:space="preserve">DIN VDE 0100-701</t>
  </si>
  <si>
    <t xml:space="preserve">▸  ERPROBUNG NACH ABSCHN. 6.4.4</t>
  </si>
  <si>
    <t xml:space="preserve">Durchgängigkeit der Schutzleiter und des Potentialausgleichs</t>
  </si>
  <si>
    <t xml:space="preserve">Abschn. 6.4.3.2</t>
  </si>
  <si>
    <t xml:space="preserve">R_PE &lt; 1 Ω</t>
  </si>
  <si>
    <t xml:space="preserve">Isolationswiderstand der Anlage</t>
  </si>
  <si>
    <t xml:space="preserve">Abschn. 6.4.3.3</t>
  </si>
  <si>
    <t xml:space="preserve">vgl. Messtabelle</t>
  </si>
  <si>
    <t xml:space="preserve">Polaritätsprüfung — Schaltgeräte in Außenleitern</t>
  </si>
  <si>
    <t xml:space="preserve">Abschn. 6.4.3.5</t>
  </si>
  <si>
    <t xml:space="preserve">Prüfung der Phasenfolge (Drehfeldprüfung)</t>
  </si>
  <si>
    <t xml:space="preserve">Abschn. 6.4.3.6</t>
  </si>
  <si>
    <t xml:space="preserve">rechtsdrehend</t>
  </si>
  <si>
    <t xml:space="preserve">Funktionsprüfung der Fehlerstrom-Schutzeinrichtungen (RCD)</t>
  </si>
  <si>
    <t xml:space="preserve">Abschn. 6.4.3.7</t>
  </si>
  <si>
    <t xml:space="preserve">alle RCDs t &lt; 300 ms</t>
  </si>
  <si>
    <t xml:space="preserve">Prüfung der Abschaltbedingungen (Schleifenimpedanz)</t>
  </si>
  <si>
    <t xml:space="preserve">Abschn. 6.4.3.7.3</t>
  </si>
  <si>
    <t xml:space="preserve">Spannungsfallmessung an der ungünstigsten Stelle</t>
  </si>
  <si>
    <t xml:space="preserve">Anhang D</t>
  </si>
  <si>
    <t xml:space="preserve">Δu &lt; 4 %</t>
  </si>
  <si>
    <t xml:space="preserve">▸  MESSUNGEN JE STROMKREIS</t>
  </si>
  <si>
    <t xml:space="preserve">Stromkreis / Bezeichnung</t>
  </si>
  <si>
    <t xml:space="preserve">Sicherung</t>
  </si>
  <si>
    <t xml:space="preserve">IN [A]</t>
  </si>
  <si>
    <t xml:space="preserve">Riso L-PE
[MΩ]</t>
  </si>
  <si>
    <t xml:space="preserve">Riso N-PE
[MΩ]</t>
  </si>
  <si>
    <t xml:space="preserve">Riso L-N
[MΩ]</t>
  </si>
  <si>
    <t xml:space="preserve">RPE
[Ω]</t>
  </si>
  <si>
    <t xml:space="preserve">Zs
[Ω]</t>
  </si>
  <si>
    <t xml:space="preserve">Ik
[A]</t>
  </si>
  <si>
    <t xml:space="preserve">IΔn
[mA]</t>
  </si>
  <si>
    <t xml:space="preserve">tA
[ms]</t>
  </si>
  <si>
    <t xml:space="preserve">Spg.
[V]</t>
  </si>
  <si>
    <t xml:space="preserve">Ergebnis</t>
  </si>
  <si>
    <t xml:space="preserve">Beleuchtung Erdgeschoss Büro Nord</t>
  </si>
  <si>
    <t xml:space="preserve">LS B 10</t>
  </si>
  <si>
    <t xml:space="preserve">Beleuchtung Erdgeschoss Büro Süd</t>
  </si>
  <si>
    <t xml:space="preserve">Steckdosen Büro Nord Ringkreis</t>
  </si>
  <si>
    <t xml:space="preserve">LS B 16</t>
  </si>
  <si>
    <t xml:space="preserve">Steckdosen Büro Süd Ringkreis</t>
  </si>
  <si>
    <t xml:space="preserve">Steckdosen Konferenzraum 1.OG</t>
  </si>
  <si>
    <t xml:space="preserve">Steckdosen Teeküche 1.OG</t>
  </si>
  <si>
    <t xml:space="preserve">Steckdosen Serverraum EDV</t>
  </si>
  <si>
    <t xml:space="preserve">LS C 16</t>
  </si>
  <si>
    <t xml:space="preserve">Klimaanlage Serverraum Drehstrom</t>
  </si>
  <si>
    <t xml:space="preserve">Herd Teeküche 3-phasig</t>
  </si>
  <si>
    <t xml:space="preserve">LS B 20</t>
  </si>
  <si>
    <t xml:space="preserve">Warmwasserboiler Bad EG</t>
  </si>
  <si>
    <t xml:space="preserve">Außenbeleuchtung Fassade</t>
  </si>
  <si>
    <t xml:space="preserve">Steckdosen Werkstatt Keller</t>
  </si>
  <si>
    <t xml:space="preserve">Torantrieb Tiefgarage</t>
  </si>
  <si>
    <t xml:space="preserve">Aufzug Personenaufzug</t>
  </si>
  <si>
    <t xml:space="preserve">LS C 25</t>
  </si>
  <si>
    <t xml:space="preserve">Notbeleuchtung Rettungsweg</t>
  </si>
  <si>
    <t xml:space="preserve">Rauchmelder Zentrale BMA</t>
  </si>
  <si>
    <t xml:space="preserve">LS B 6</t>
  </si>
  <si>
    <t xml:space="preserve">▸  GESAMTERGEBNIS UND FREIGABE</t>
  </si>
  <si>
    <t xml:space="preserve">Sicht-Punkte</t>
  </si>
  <si>
    <t xml:space="preserve">Erprobungen</t>
  </si>
  <si>
    <t xml:space="preserve">Messungen</t>
  </si>
  <si>
    <t xml:space="preserve">Anlagen-Nr</t>
  </si>
  <si>
    <t xml:space="preserve">Abnahme</t>
  </si>
  <si>
    <t xml:space="preserve">Bemerkungen / Mängelbeschreibung</t>
  </si>
  <si>
    <t xml:space="preserve">IP-Schutzart im Kellerbereich (Werkstattzugang) reduziert — Nachrüstung IP 44 erforderlich bis 30.10.2026. Alle sicherheitsrelevanten Messungen im Rahmen der Norm bestanden. Wiederholungsprüfung nach DIN VDE 0105-100 empfohlen alle 4 Jahre bzw. bei wesentlichen Änderungen.</t>
  </si>
  <si>
    <t xml:space="preserve">Prüfer / Elektrofachkraft   ·   Dipl.-Ing. J. Hartwig</t>
  </si>
  <si>
    <t xml:space="preserve">Verantwortlicher Errichter   ·   Elektro Weststrom UG</t>
  </si>
  <si>
    <t xml:space="preserve">Auftraggeber (Übernahme)   ·   Nordmark Wohnbau GmbH</t>
  </si>
  <si>
    <t xml:space="preserve">AUSWERTUNG &amp; GRENZWERTE</t>
  </si>
  <si>
    <t xml:space="preserve">Kennzahlen  ·  Referenzwerte nach DIN VDE 0100-600  ·  Auswertung 2026</t>
  </si>
  <si>
    <t xml:space="preserve">▸  KENNZAHLEN DER PRÜFUNG</t>
  </si>
  <si>
    <t xml:space="preserve">PRÜFPUNKTE GESAMT</t>
  </si>
  <si>
    <t xml:space="preserve">BESTANDEN (OK)</t>
  </si>
  <si>
    <t xml:space="preserve">NACHBESSERUNG</t>
  </si>
  <si>
    <t xml:space="preserve">NICHT BESTANDEN</t>
  </si>
  <si>
    <t xml:space="preserve">ERFÜLLUNGSGRAD</t>
  </si>
  <si>
    <t xml:space="preserve">STROMKREISE</t>
  </si>
  <si>
    <t xml:space="preserve">Sicht + Erprobung + Messungen</t>
  </si>
  <si>
    <t xml:space="preserve">erfüllt Anforderungen</t>
  </si>
  <si>
    <t xml:space="preserve">geringfügige Mängel</t>
  </si>
  <si>
    <t xml:space="preserve">kritische Mängel</t>
  </si>
  <si>
    <t xml:space="preserve">OK je gepr. Punkt</t>
  </si>
  <si>
    <t xml:space="preserve">vermessene Endstromkreise</t>
  </si>
  <si>
    <t xml:space="preserve">▸  AUSWERTUNG PRO PRÜFART</t>
  </si>
  <si>
    <t xml:space="preserve">Gepr.</t>
  </si>
  <si>
    <t xml:space="preserve">Nachb.</t>
  </si>
  <si>
    <t xml:space="preserve">Nicht OK</t>
  </si>
  <si>
    <t xml:space="preserve">N.A.</t>
  </si>
  <si>
    <t xml:space="preserve">Erf.-Grad %</t>
  </si>
  <si>
    <t xml:space="preserve">Sichtprüfung</t>
  </si>
  <si>
    <t xml:space="preserve">Erprobung</t>
  </si>
  <si>
    <t xml:space="preserve">GESAMT</t>
  </si>
  <si>
    <t xml:space="preserve">▸  REFERENZWERTE — GRENZWERTE NACH DIN VDE 0100-600</t>
  </si>
  <si>
    <t xml:space="preserve">A · Mindest-Isolationswiderstand (Tab. 6.1)</t>
  </si>
  <si>
    <t xml:space="preserve">B · Max. Erdungswiderstand RA je RCD (UL = 50 V)</t>
  </si>
  <si>
    <t xml:space="preserve">Stromkreis-Typ</t>
  </si>
  <si>
    <t xml:space="preserve">U_Nenn [V AC]</t>
  </si>
  <si>
    <t xml:space="preserve">U_Prüf [V DC]</t>
  </si>
  <si>
    <t xml:space="preserve">Riso min [MΩ]</t>
  </si>
  <si>
    <t xml:space="preserve">Prüfstrom</t>
  </si>
  <si>
    <t xml:space="preserve">IΔn [mA]</t>
  </si>
  <si>
    <t xml:space="preserve">10</t>
  </si>
  <si>
    <t xml:space="preserve">30</t>
  </si>
  <si>
    <t xml:space="preserve">100</t>
  </si>
  <si>
    <t xml:space="preserve">300</t>
  </si>
  <si>
    <t xml:space="preserve">500</t>
  </si>
  <si>
    <t xml:space="preserve">SELV / PELV</t>
  </si>
  <si>
    <t xml:space="preserve">≤ 50 V</t>
  </si>
  <si>
    <t xml:space="preserve">250</t>
  </si>
  <si>
    <t xml:space="preserve">1 mA</t>
  </si>
  <si>
    <t xml:space="preserve">Kleinspannung</t>
  </si>
  <si>
    <t xml:space="preserve">RA max [Ω]</t>
  </si>
  <si>
    <t xml:space="preserve">bis 500 V (inkl. FELV)</t>
  </si>
  <si>
    <t xml:space="preserve">≤ 500 V</t>
  </si>
  <si>
    <t xml:space="preserve">Standard-Anwendung</t>
  </si>
  <si>
    <t xml:space="preserve">über 500 V</t>
  </si>
  <si>
    <t xml:space="preserve">&gt; 500 V</t>
  </si>
  <si>
    <t xml:space="preserve">1000</t>
  </si>
  <si>
    <t xml:space="preserve">Sonderfälle</t>
  </si>
  <si>
    <t xml:space="preserve">RCD-Ansprechzeit (Typ AC/A/F/B)</t>
  </si>
  <si>
    <t xml:space="preserve">0.5 × IΔn</t>
  </si>
  <si>
    <t xml:space="preserve">IΔn</t>
  </si>
  <si>
    <t xml:space="preserve">2 × IΔn</t>
  </si>
  <si>
    <t xml:space="preserve">5 × IΔn</t>
  </si>
  <si>
    <t xml:space="preserve">Nicht auslösen</t>
  </si>
  <si>
    <t xml:space="preserve">&gt; 300 ms</t>
  </si>
  <si>
    <t xml:space="preserve">—</t>
  </si>
  <si>
    <t xml:space="preserve">Untere Grenze</t>
  </si>
  <si>
    <t xml:space="preserve">Auslösen (max)</t>
  </si>
  <si>
    <t xml:space="preserve">≤ 300 ms</t>
  </si>
  <si>
    <t xml:space="preserve">≤ 150 ms</t>
  </si>
  <si>
    <t xml:space="preserve">≤ 40 ms</t>
  </si>
  <si>
    <t xml:space="preserve">Selektive: × 2</t>
  </si>
  <si>
    <t xml:space="preserve">C · Max. Schleifenimpedanz Zs bei TN-System (U₀ = 230 V, tA ≤ 0,4 s)</t>
  </si>
  <si>
    <t xml:space="preserve">LS-Typ</t>
  </si>
  <si>
    <t xml:space="preserve">6 A</t>
  </si>
  <si>
    <t xml:space="preserve">10 A</t>
  </si>
  <si>
    <t xml:space="preserve">13 A</t>
  </si>
  <si>
    <t xml:space="preserve">16 A</t>
  </si>
  <si>
    <t xml:space="preserve">20 A</t>
  </si>
  <si>
    <t xml:space="preserve">25 A</t>
  </si>
  <si>
    <t xml:space="preserve">32 A</t>
  </si>
  <si>
    <t xml:space="preserve">Typ B (k=5·IN)</t>
  </si>
  <si>
    <t xml:space="preserve">Typ C (k=10·IN)</t>
  </si>
  <si>
    <t xml:space="preserve">Typ D (k=20·IN)</t>
  </si>
  <si>
    <t xml:space="preserve">Werte in Ω. Für Endstromkreise ≤ 32 A und tA ≤ 0,4 s im TN-System (nach DIN VDE 0100-410 Tab. NA.1). Werte enthalten Sicherheitsfaktor 0,8 (Betriebstemperatur, Spannungsschwankung).</t>
  </si>
  <si>
    <t xml:space="preserve">▸  PRÜFHINWEISE (PLAUSIBILITÄTSPRÜFUNG)</t>
  </si>
  <si>
    <t xml:space="preserve">Prüfhinweis</t>
  </si>
  <si>
    <t xml:space="preserve">Status</t>
  </si>
  <si>
    <t xml:space="preserve">Kommentar / Anzahl</t>
  </si>
  <si>
    <t xml:space="preserve">Alle Sichtprüfungspunkte bewertet</t>
  </si>
  <si>
    <t xml:space="preserve">Alle Erprobungspunkte bewertet</t>
  </si>
  <si>
    <t xml:space="preserve">Alle Riso-Werte ≥ 1,00 MΩ (Standard-Anlage)</t>
  </si>
  <si>
    <t xml:space="preserve">Alle RPE-Werte ≤ 1,00 Ω</t>
  </si>
  <si>
    <t xml:space="preserve">RCD-Auslösezeit tA &lt; 300 ms für 30 mA-Typen</t>
  </si>
  <si>
    <t xml:space="preserve">Prüfgerät kalibriert (&lt; 12 Monate)</t>
  </si>
  <si>
    <t xml:space="preserve">Prüfer und Auftraggeber eingetragen</t>
  </si>
  <si>
    <t xml:space="preserve">▸  GRAFISCHE AUSWERTUNG</t>
  </si>
  <si>
    <t xml:space="preserve">Bestanden</t>
  </si>
  <si>
    <t xml:space="preserve">▸  ANLEITUNG UND LEGENDE</t>
  </si>
  <si>
    <t xml:space="preserve">Verwendung der Vorlage</t>
  </si>
  <si>
    <t xml:space="preserve">Farblegende</t>
  </si>
  <si>
    <t xml:space="preserve">1.  Stammdaten des Auftrags im Kopf des Prüfprotokolls eintragen (Auftraggeber, Anlage, Prüfer, Netzform).</t>
  </si>
  <si>
    <t xml:space="preserve">Prüfpunkt bestanden — erfüllt Anforderungen</t>
  </si>
  <si>
    <t xml:space="preserve">2.  Sichtprüfung: alle 12 Punkte einzeln bewerten (Dropdown: OK / Nachbesserung / Nicht OK / N.A.).</t>
  </si>
  <si>
    <t xml:space="preserve">geringfügiger Mangel — Nachbesserung erforderlich</t>
  </si>
  <si>
    <t xml:space="preserve">3.  Erprobung: 7 funktionale Prüfungen protokollieren, ggf. Bemerkung ergänzen.</t>
  </si>
  <si>
    <t xml:space="preserve">kritischer Mangel — Sicherheit gefährdet</t>
  </si>
  <si>
    <t xml:space="preserve">4.  Messungen: Stromkreis eintragen und Messwerte (Riso, RPE, Zs, tA) je Endstromkreis erfassen.</t>
  </si>
  <si>
    <t xml:space="preserve">nicht anwendbar / nicht geprüft</t>
  </si>
  <si>
    <t xml:space="preserve">5.  Ergebnis je Stromkreis wird automatisch aus Grenzwerten ermittelt (Riso ≥ 1 MΩ, RPE ≤ 1 Ω, tA &lt; 300 ms).</t>
  </si>
  <si>
    <t xml:space="preserve">Eingabe</t>
  </si>
  <si>
    <t xml:space="preserve">manuelle Eingabefelder (creme Hintergrund)</t>
  </si>
  <si>
    <t xml:space="preserve">6.  Gesamtergebnis-Banner im Freigabebereich aktualisiert sich automatisch.</t>
  </si>
  <si>
    <t xml:space="preserve">Berechnet</t>
  </si>
  <si>
    <t xml:space="preserve">automatische Ergebnisfelder</t>
  </si>
  <si>
    <t xml:space="preserve">7.  Auswertungsseite prüfen: Erfüllungsgrad, Prüfhinweise und Grafiken kontrollieren.</t>
  </si>
  <si>
    <t xml:space="preserve">8.  Unterschriften einholen und Protokoll als PDF archivieren (Aufbewahrung über gesamte Anlagenlebensdauer).</t>
  </si>
  <si>
    <t xml:space="preserve">Hinweis: Diese Vorlage dient der Dokumentation der Erstprüfung nach DIN VDE 0100-600 und ersetzt weder die fachkundige Prüfung durch eine Elektrofachkraft noch den Blick in die aktuell gültige Norm. Grenzwerte und Referenztabellen sind indikative Auszüge — im Zweifel gilt die aktuelle DIN VDE 0100-600 Ausgabe.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</si>
</sst>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dd\.mm\.yyyy"/>
    <numFmt numFmtId="166" formatCode="0"/>
    <numFmt numFmtId="167" formatCode="0.00"/>
    <numFmt numFmtId="168" formatCode="0.0"/>
    <numFmt numFmtId="169" formatCode="General"/>
    <numFmt numFmtId="170" formatCode="0%"/>
    <numFmt numFmtId="171" formatCode="0.0%"/>
    <numFmt numFmtId="172" formatCode="#,##0"/>
  </numFmts>
  <fonts count="3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i val="true"/>
      <sz val="11"/>
      <color rgb="FFF5D68A"/>
      <name val="Calibri"/>
      <family val="0"/>
      <charset val="1"/>
    </font>
    <font>
      <b val="true"/>
      <sz val="12"/>
      <color rgb="FF0B3D5C"/>
      <name val="Calibri"/>
      <family val="0"/>
      <charset val="1"/>
    </font>
    <font>
      <b val="true"/>
      <sz val="9"/>
      <color rgb="FF6B7280"/>
      <name val="Calibri"/>
      <family val="0"/>
      <charset val="1"/>
    </font>
    <font>
      <sz val="10"/>
      <color rgb="FF1C1F26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sz val="10"/>
      <color rgb="FF6B7280"/>
      <name val="Calibri"/>
      <family val="0"/>
      <charset val="1"/>
    </font>
    <font>
      <i val="true"/>
      <sz val="9"/>
      <color rgb="FF6B7280"/>
      <name val="Calibri"/>
      <family val="0"/>
      <charset val="1"/>
    </font>
    <font>
      <b val="true"/>
      <sz val="10"/>
      <color rgb="FF1C1F26"/>
      <name val="Calibri"/>
      <family val="0"/>
      <charset val="1"/>
    </font>
    <font>
      <sz val="9"/>
      <color rgb="FF1C1F26"/>
      <name val="Calibri"/>
      <family val="0"/>
      <charset val="1"/>
    </font>
    <font>
      <b val="true"/>
      <sz val="8"/>
      <color rgb="FFFFFFFF"/>
      <name val="Calibri"/>
      <family val="0"/>
      <charset val="1"/>
    </font>
    <font>
      <sz val="9"/>
      <color rgb="FF6B7280"/>
      <name val="Calibri"/>
      <family val="0"/>
      <charset val="1"/>
    </font>
    <font>
      <b val="true"/>
      <sz val="9"/>
      <color rgb="FF1C1F26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i val="true"/>
      <sz val="9"/>
      <color rgb="FFF5D68A"/>
      <name val="Calibri"/>
      <family val="0"/>
      <charset val="1"/>
    </font>
    <font>
      <b val="true"/>
      <sz val="10"/>
      <color rgb="FFE8A83A"/>
      <name val="Calibri"/>
      <family val="0"/>
      <charset val="1"/>
    </font>
    <font>
      <b val="true"/>
      <sz val="18"/>
      <color rgb="FFFFFFFF"/>
      <name val="Calibri"/>
      <family val="0"/>
      <charset val="1"/>
    </font>
    <font>
      <b val="true"/>
      <sz val="8"/>
      <color rgb="FF6B7280"/>
      <name val="Calibri"/>
      <family val="0"/>
      <charset val="1"/>
    </font>
    <font>
      <b val="true"/>
      <sz val="11"/>
      <color rgb="FF0B3D5C"/>
      <name val="Calibri"/>
      <family val="0"/>
      <charset val="1"/>
    </font>
    <font>
      <i val="true"/>
      <sz val="8"/>
      <color rgb="FF6B7280"/>
      <name val="Calibri"/>
      <family val="0"/>
      <charset val="1"/>
    </font>
    <font>
      <b val="true"/>
      <sz val="22"/>
      <color rgb="FF0B3D5C"/>
      <name val="Calibri"/>
      <family val="0"/>
      <charset val="1"/>
    </font>
    <font>
      <b val="true"/>
      <sz val="22"/>
      <color rgb="FF2E7D57"/>
      <name val="Calibri"/>
      <family val="0"/>
      <charset val="1"/>
    </font>
    <font>
      <b val="true"/>
      <sz val="22"/>
      <color rgb="FFC29325"/>
      <name val="Calibri"/>
      <family val="0"/>
      <charset val="1"/>
    </font>
    <font>
      <b val="true"/>
      <sz val="22"/>
      <color rgb="FFC13327"/>
      <name val="Calibri"/>
      <family val="0"/>
      <charset val="1"/>
    </font>
    <font>
      <b val="true"/>
      <sz val="22"/>
      <color rgb="FFE8A83A"/>
      <name val="Calibri"/>
      <family val="0"/>
      <charset val="1"/>
    </font>
    <font>
      <b val="true"/>
      <sz val="22"/>
      <color rgb="FF1E5A82"/>
      <name val="Calibri"/>
      <family val="0"/>
      <charset val="1"/>
    </font>
    <font>
      <b val="true"/>
      <sz val="10"/>
      <color rgb="FF0B3D5C"/>
      <name val="Calibri"/>
      <family val="0"/>
      <charset val="1"/>
    </font>
    <font>
      <sz val="8"/>
      <color rgb="FF6B7280"/>
      <name val="Calibri"/>
      <family val="0"/>
      <charset val="1"/>
    </font>
    <font>
      <b val="true"/>
      <sz val="9"/>
      <color rgb="FF2E7D57"/>
      <name val="Calibri"/>
      <family val="0"/>
      <charset val="1"/>
    </font>
    <font>
      <b val="true"/>
      <sz val="9"/>
      <color rgb="FFC29325"/>
      <name val="Calibri"/>
      <family val="0"/>
      <charset val="1"/>
    </font>
    <font>
      <b val="true"/>
      <sz val="9"/>
      <color rgb="FFC13327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0B3D5C"/>
        <bgColor rgb="FF1E5A82"/>
      </patternFill>
    </fill>
    <fill>
      <patternFill patternType="solid">
        <fgColor rgb="FFE8A83A"/>
        <bgColor rgb="FFC29325"/>
      </patternFill>
    </fill>
    <fill>
      <patternFill patternType="solid">
        <fgColor rgb="FFFFFDF0"/>
        <bgColor rgb="FFFFFFFF"/>
      </patternFill>
    </fill>
    <fill>
      <patternFill patternType="solid">
        <fgColor rgb="FF1E5A82"/>
        <bgColor rgb="FF0B3D5C"/>
      </patternFill>
    </fill>
    <fill>
      <patternFill patternType="solid">
        <fgColor rgb="FFF9FAFC"/>
        <bgColor rgb="FFF4F5F7"/>
      </patternFill>
    </fill>
    <fill>
      <patternFill patternType="solid">
        <fgColor rgb="FFF4F5F7"/>
        <bgColor rgb="FFF9FAFC"/>
      </patternFill>
    </fill>
    <fill>
      <patternFill patternType="solid">
        <fgColor rgb="FFC29325"/>
        <bgColor rgb="FFE8A83A"/>
      </patternFill>
    </fill>
    <fill>
      <patternFill patternType="solid">
        <fgColor rgb="FFFFFFFF"/>
        <bgColor rgb="FFF9FAFC"/>
      </patternFill>
    </fill>
    <fill>
      <patternFill patternType="solid">
        <fgColor rgb="FFD8EBDF"/>
        <bgColor rgb="FFE5E7EB"/>
      </patternFill>
    </fill>
    <fill>
      <patternFill patternType="solid">
        <fgColor rgb="FFFBE9C4"/>
        <bgColor rgb="FFFBEFD5"/>
      </patternFill>
    </fill>
    <fill>
      <patternFill patternType="solid">
        <fgColor rgb="FFF3D3CE"/>
        <bgColor rgb="FFD9D9D9"/>
      </patternFill>
    </fill>
    <fill>
      <patternFill patternType="solid">
        <fgColor rgb="FFE5E7EB"/>
        <bgColor rgb="FFD8EBDF"/>
      </patternFill>
    </fill>
  </fills>
  <borders count="11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E8A83A"/>
      </bottom>
      <diagonal/>
    </border>
    <border diagonalUp="false" diagonalDown="false">
      <left/>
      <right/>
      <top/>
      <bottom style="thin">
        <color rgb="FFD1D5DB"/>
      </bottom>
      <diagonal/>
    </border>
    <border diagonalUp="false" diagonalDown="false">
      <left/>
      <right/>
      <top style="medium">
        <color rgb="FFE8A83A"/>
      </top>
      <bottom/>
      <diagonal/>
    </border>
    <border diagonalUp="false" diagonalDown="false">
      <left style="thin">
        <color rgb="FFD1D5DB"/>
      </left>
      <right/>
      <top style="thin">
        <color rgb="FFD1D5DB"/>
      </top>
      <bottom/>
      <diagonal/>
    </border>
    <border diagonalUp="false" diagonalDown="false">
      <left/>
      <right/>
      <top/>
      <bottom style="medium">
        <color rgb="FF0B3D5C"/>
      </bottom>
      <diagonal/>
    </border>
    <border diagonalUp="false" diagonalDown="false">
      <left/>
      <right/>
      <top style="medium">
        <color rgb="FF0B3D5C"/>
      </top>
      <bottom/>
      <diagonal/>
    </border>
    <border diagonalUp="false" diagonalDown="false">
      <left/>
      <right/>
      <top style="medium">
        <color rgb="FF2E7D57"/>
      </top>
      <bottom/>
      <diagonal/>
    </border>
    <border diagonalUp="false" diagonalDown="false">
      <left/>
      <right/>
      <top style="medium">
        <color rgb="FFC29325"/>
      </top>
      <bottom/>
      <diagonal/>
    </border>
    <border diagonalUp="false" diagonalDown="false">
      <left/>
      <right/>
      <top style="medium">
        <color rgb="FFC13327"/>
      </top>
      <bottom/>
      <diagonal/>
    </border>
    <border diagonalUp="false" diagonalDown="false">
      <left/>
      <right/>
      <top style="medium">
        <color rgb="FF1E5A82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6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13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3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13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6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3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3" fillId="6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7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0" fillId="8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9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9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9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4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1" fillId="9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9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9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9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9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4" fillId="9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5" fillId="9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6" fillId="9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7" fillId="9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28" fillId="9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9" fillId="9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9" fontId="8" fillId="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1" fontId="30" fillId="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7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9" fontId="17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1" fontId="19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13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72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6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13" fillId="6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3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3" fillId="6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2" fillId="1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3" fillId="11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4" fillId="1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1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9">
    <dxf>
      <font>
        <name val="Calibri"/>
        <charset val="1"/>
        <family val="0"/>
        <b val="1"/>
        <color rgb="FF2E7D57"/>
      </font>
      <fill>
        <patternFill>
          <bgColor rgb="FFD8EBDF"/>
        </patternFill>
      </fill>
    </dxf>
    <dxf>
      <font>
        <name val="Calibri"/>
        <charset val="1"/>
        <family val="0"/>
        <b val="1"/>
        <color rgb="FFC29325"/>
      </font>
      <fill>
        <patternFill>
          <bgColor rgb="FFFBE9C4"/>
        </patternFill>
      </fill>
    </dxf>
    <dxf>
      <font>
        <name val="Calibri"/>
        <charset val="1"/>
        <family val="0"/>
        <b val="1"/>
        <color rgb="FFC13327"/>
      </font>
      <fill>
        <patternFill>
          <bgColor rgb="FFF3D3CE"/>
        </patternFill>
      </fill>
    </dxf>
    <dxf>
      <font>
        <name val="Calibri"/>
        <charset val="1"/>
        <family val="0"/>
        <i val="1"/>
        <color rgb="FF6B7280"/>
      </font>
      <fill>
        <patternFill>
          <bgColor rgb="FFE5E7EB"/>
        </patternFill>
      </fill>
    </dxf>
    <dxf>
      <font>
        <name val="Calibri"/>
        <charset val="1"/>
        <family val="0"/>
        <b val="1"/>
        <color rgb="FFC13327"/>
      </font>
    </dxf>
    <dxf>
      <font>
        <name val="Calibri"/>
        <charset val="1"/>
        <family val="0"/>
        <b val="1"/>
        <color rgb="FFFFFFFF"/>
        <sz val="18"/>
      </font>
      <fill>
        <patternFill>
          <bgColor rgb="FF2E7D57"/>
        </patternFill>
      </fill>
    </dxf>
    <dxf>
      <font>
        <name val="Calibri"/>
        <charset val="1"/>
        <family val="0"/>
        <b val="1"/>
        <color rgb="FFFFFFFF"/>
        <sz val="18"/>
      </font>
      <fill>
        <patternFill>
          <bgColor rgb="FFC13327"/>
        </patternFill>
      </fill>
    </dxf>
    <dxf>
      <font>
        <name val="Calibri"/>
        <charset val="1"/>
        <family val="0"/>
        <b val="1"/>
        <color rgb="FFFFFFFF"/>
        <sz val="14"/>
      </font>
      <fill>
        <patternFill>
          <bgColor rgb="FFC29325"/>
        </patternFill>
      </fill>
    </dxf>
    <dxf>
      <font>
        <name val="Calibri"/>
        <charset val="1"/>
        <family val="0"/>
        <b val="1"/>
        <color rgb="FFE8A83A"/>
      </font>
      <fill>
        <patternFill>
          <bgColor rgb="FFFBEFD5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C29325"/>
      <rgbColor rgb="FF800080"/>
      <rgbColor rgb="FF008080"/>
      <rgbColor rgb="FFD9D9D9"/>
      <rgbColor rgb="FF878787"/>
      <rgbColor rgb="FF9999FF"/>
      <rgbColor rgb="FF993366"/>
      <rgbColor rgb="FFFFFDF0"/>
      <rgbColor rgb="FFF4F5F7"/>
      <rgbColor rgb="FF660066"/>
      <rgbColor rgb="FFFF8080"/>
      <rgbColor rgb="FF1E5A82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5E7EB"/>
      <rgbColor rgb="FFD8EBDF"/>
      <rgbColor rgb="FFFBE9C4"/>
      <rgbColor rgb="FFFBEFD5"/>
      <rgbColor rgb="FFF3D3CE"/>
      <rgbColor rgb="FFF9FAFC"/>
      <rgbColor rgb="FFF5D68A"/>
      <rgbColor rgb="FF4F81BD"/>
      <rgbColor rgb="FF33CCCC"/>
      <rgbColor rgb="FF99CC00"/>
      <rgbColor rgb="FFFFCC00"/>
      <rgbColor rgb="FFE8A83A"/>
      <rgbColor rgb="FFFF6600"/>
      <rgbColor rgb="FF6B7280"/>
      <rgbColor rgb="FF969696"/>
      <rgbColor rgb="FF0B3D5C"/>
      <rgbColor rgb="FF2E7D57"/>
      <rgbColor rgb="FF003300"/>
      <rgbColor rgb="FF333300"/>
      <rgbColor rgb="FFC13327"/>
      <rgbColor rgb="FF993366"/>
      <rgbColor rgb="FF333399"/>
      <rgbColor rgb="FF1C1F2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Ergebnisse je Prüfart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stacked"/>
        <c:varyColors val="0"/>
        <c:ser>
          <c:idx val="0"/>
          <c:order val="0"/>
          <c:tx>
            <c:strRef>
              <c:f>'Auswertung &amp; Grenzwerte'!D12</c:f>
              <c:strCache>
                <c:ptCount val="1"/>
                <c:pt idx="0">
                  <c:v>OK</c:v>
                </c:pt>
              </c:strCache>
            </c:strRef>
          </c:tx>
          <c:spPr>
            <a:solidFill>
              <a:srgbClr val="2e7d57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'Auswertung &amp; Grenzwerte'!$B$13:$B$15</c:f>
              <c:strCache>
                <c:ptCount val="3"/>
                <c:pt idx="0">
                  <c:v>Sichtprüfung</c:v>
                </c:pt>
                <c:pt idx="1">
                  <c:v>Erprobung</c:v>
                </c:pt>
                <c:pt idx="2">
                  <c:v>Messungen</c:v>
                </c:pt>
              </c:strCache>
            </c:strRef>
          </c:cat>
          <c:val>
            <c:numRef>
              <c:f>'Auswertung &amp; Grenzwerte'!$D$13:$D$15</c:f>
              <c:numCache>
                <c:formatCode>General</c:formatCode>
                <c:ptCount val="3"/>
                <c:pt idx="0">
                  <c:v>11</c:v>
                </c:pt>
                <c:pt idx="1">
                  <c:v>7</c:v>
                </c:pt>
                <c:pt idx="2">
                  <c:v>14</c:v>
                </c:pt>
              </c:numCache>
            </c:numRef>
          </c:val>
        </c:ser>
        <c:ser>
          <c:idx val="1"/>
          <c:order val="1"/>
          <c:tx>
            <c:strRef>
              <c:f>'Auswertung &amp; Grenzwerte'!E12</c:f>
              <c:strCache>
                <c:ptCount val="1"/>
                <c:pt idx="0">
                  <c:v>Nachb.</c:v>
                </c:pt>
              </c:strCache>
            </c:strRef>
          </c:tx>
          <c:spPr>
            <a:solidFill>
              <a:srgbClr val="c29325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'Auswertung &amp; Grenzwerte'!$B$13:$B$15</c:f>
              <c:strCache>
                <c:ptCount val="3"/>
                <c:pt idx="0">
                  <c:v>Sichtprüfung</c:v>
                </c:pt>
                <c:pt idx="1">
                  <c:v>Erprobung</c:v>
                </c:pt>
                <c:pt idx="2">
                  <c:v>Messungen</c:v>
                </c:pt>
              </c:strCache>
            </c:strRef>
          </c:cat>
          <c:val>
            <c:numRef>
              <c:f>'Auswertung &amp; Grenzwerte'!$E$13:$E$15</c:f>
              <c:numCache>
                <c:formatCode>General</c:formatCode>
                <c:ptCount val="3"/>
                <c:pt idx="0">
                  <c:v>1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</c:ser>
        <c:ser>
          <c:idx val="2"/>
          <c:order val="2"/>
          <c:tx>
            <c:strRef>
              <c:f>'Auswertung &amp; Grenzwerte'!F12</c:f>
              <c:strCache>
                <c:ptCount val="1"/>
                <c:pt idx="0">
                  <c:v>Nicht OK</c:v>
                </c:pt>
              </c:strCache>
            </c:strRef>
          </c:tx>
          <c:spPr>
            <a:solidFill>
              <a:srgbClr val="c13327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'Auswertung &amp; Grenzwerte'!$B$13:$B$15</c:f>
              <c:strCache>
                <c:ptCount val="3"/>
                <c:pt idx="0">
                  <c:v>Sichtprüfung</c:v>
                </c:pt>
                <c:pt idx="1">
                  <c:v>Erprobung</c:v>
                </c:pt>
                <c:pt idx="2">
                  <c:v>Messungen</c:v>
                </c:pt>
              </c:strCache>
            </c:strRef>
          </c:cat>
          <c:val>
            <c:numRef>
              <c:f>'Auswertung &amp; Grenzwerte'!$F$13:$F$15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</c:ser>
        <c:gapWidth val="150"/>
        <c:overlap val="100"/>
        <c:axId val="9973451"/>
        <c:axId val="91448631"/>
      </c:barChart>
      <c:catAx>
        <c:axId val="99734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1448631"/>
        <c:crosses val="autoZero"/>
        <c:auto val="1"/>
        <c:lblAlgn val="ctr"/>
        <c:lblOffset val="100"/>
        <c:noMultiLvlLbl val="0"/>
      </c:catAx>
      <c:valAx>
        <c:axId val="9144863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973451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Gesamtverteilung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2e7d57"/>
              </a:solidFill>
              <a:ln w="0">
                <a:noFill/>
              </a:ln>
            </c:spPr>
          </c:dPt>
          <c:dPt>
            <c:idx val="1"/>
            <c:spPr>
              <a:solidFill>
                <a:srgbClr val="c29325"/>
              </a:solidFill>
              <a:ln w="0">
                <a:noFill/>
              </a:ln>
            </c:spPr>
          </c:dPt>
          <c:dPt>
            <c:idx val="2"/>
            <c:spPr>
              <a:solidFill>
                <a:srgbClr val="c13327"/>
              </a:solidFill>
              <a:ln w="0">
                <a:noFill/>
              </a:ln>
            </c:spPr>
          </c:dPt>
          <c:dPt>
            <c:idx val="3"/>
            <c:spPr>
              <a:solidFill>
                <a:srgbClr val="6b7280"/>
              </a:solidFill>
              <a:ln w="0">
                <a:noFill/>
              </a:ln>
            </c:spPr>
          </c:dPt>
          <c:dLbls>
            <c:dLbl>
              <c:idx val="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2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3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eparator>; </c:separator>
            <c:showLeaderLines val="1"/>
          </c:dLbls>
          <c:cat>
            <c:strRef>
              <c:f>'Auswertung &amp; Grenzwerte'!$B$65:$B$68</c:f>
              <c:strCache>
                <c:ptCount val="4"/>
                <c:pt idx="0">
                  <c:v>Bestanden</c:v>
                </c:pt>
                <c:pt idx="1">
                  <c:v>Nachbesserung</c:v>
                </c:pt>
                <c:pt idx="2">
                  <c:v>Nicht OK</c:v>
                </c:pt>
                <c:pt idx="3">
                  <c:v>N.A.</c:v>
                </c:pt>
              </c:strCache>
            </c:strRef>
          </c:cat>
          <c:val>
            <c:numRef>
              <c:f>'Auswertung &amp; Grenzwerte'!$C$65:$C$68</c:f>
              <c:numCache>
                <c:formatCode>General</c:formatCode>
                <c:ptCount val="4"/>
                <c:pt idx="0">
                  <c:v>32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45</xdr:row>
      <xdr:rowOff>0</xdr:rowOff>
    </xdr:from>
    <xdr:to>
      <xdr:col>6</xdr:col>
      <xdr:colOff>528840</xdr:colOff>
      <xdr:row>60</xdr:row>
      <xdr:rowOff>22320</xdr:rowOff>
    </xdr:to>
    <xdr:graphicFrame>
      <xdr:nvGraphicFramePr>
        <xdr:cNvPr id="0" name="Chart 1"/>
        <xdr:cNvGraphicFramePr/>
      </xdr:nvGraphicFramePr>
      <xdr:xfrm>
        <a:off x="141120" y="10572840"/>
        <a:ext cx="503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45</xdr:row>
      <xdr:rowOff>0</xdr:rowOff>
    </xdr:from>
    <xdr:to>
      <xdr:col>10</xdr:col>
      <xdr:colOff>624240</xdr:colOff>
      <xdr:row>60</xdr:row>
      <xdr:rowOff>22320</xdr:rowOff>
    </xdr:to>
    <xdr:graphicFrame>
      <xdr:nvGraphicFramePr>
        <xdr:cNvPr id="1" name="Chart 2"/>
        <xdr:cNvGraphicFramePr/>
      </xdr:nvGraphicFramePr>
      <xdr:xfrm>
        <a:off x="5709240" y="10572840"/>
        <a:ext cx="287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O73"/>
  <sheetViews>
    <sheetView showFormulas="false" showGridLines="false" showRowColHeaders="true" showZeros="true" rightToLeft="false" tabSelected="true" showOutlineSymbols="true" defaultGridColor="true" view="normal" topLeftCell="A4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5"/>
    <col collapsed="false" customWidth="true" hidden="false" outlineLevel="0" max="3" min="3" style="0" width="18"/>
    <col collapsed="false" customWidth="true" hidden="false" outlineLevel="0" max="4" min="4" style="0" width="11"/>
    <col collapsed="false" customWidth="true" hidden="false" outlineLevel="0" max="5" min="5" style="0" width="9"/>
    <col collapsed="false" customWidth="true" hidden="false" outlineLevel="0" max="9" min="6" style="0" width="10"/>
    <col collapsed="false" customWidth="true" hidden="false" outlineLevel="0" max="13" min="10" style="0" width="9"/>
    <col collapsed="false" customWidth="true" hidden="false" outlineLevel="0" max="14" min="14" style="0" width="12"/>
    <col collapsed="false" customWidth="true" hidden="false" outlineLevel="0" max="15" min="15" style="0" width="18"/>
    <col collapsed="false" customWidth="true" hidden="false" outlineLevel="0" max="16" min="16" style="0" width="2"/>
  </cols>
  <sheetData>
    <row r="1" customFormat="false" ht="33.75" hidden="false" customHeight="true" outlineLevel="0" collapsed="false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customFormat="false" ht="19.5" hidden="false" customHeight="true" outlineLevel="0" collapsed="false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customFormat="false" ht="4.5" hidden="false" customHeight="true" outlineLevel="0" collapsed="false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customFormat="false" ht="7.5" hidden="false" customHeight="true" outlineLevel="0" collapsed="false"/>
    <row r="5" customFormat="false" ht="21.75" hidden="false" customHeight="true" outlineLevel="0" collapsed="false">
      <c r="B5" s="4" t="s">
        <v>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7" customFormat="false" ht="19.5" hidden="false" customHeight="true" outlineLevel="0" collapsed="false">
      <c r="B7" s="5" t="s">
        <v>3</v>
      </c>
      <c r="C7" s="6" t="s">
        <v>4</v>
      </c>
      <c r="D7" s="6"/>
      <c r="E7" s="6"/>
      <c r="F7" s="5" t="s">
        <v>5</v>
      </c>
      <c r="G7" s="6" t="s">
        <v>6</v>
      </c>
      <c r="H7" s="6"/>
      <c r="I7" s="6"/>
      <c r="J7" s="5" t="s">
        <v>7</v>
      </c>
      <c r="K7" s="7" t="s">
        <v>8</v>
      </c>
      <c r="L7" s="7"/>
      <c r="M7" s="7"/>
      <c r="N7" s="7"/>
      <c r="O7" s="7"/>
    </row>
    <row r="8" customFormat="false" ht="19.5" hidden="false" customHeight="true" outlineLevel="0" collapsed="false">
      <c r="B8" s="5" t="s">
        <v>9</v>
      </c>
      <c r="C8" s="6" t="s">
        <v>10</v>
      </c>
      <c r="D8" s="6"/>
      <c r="E8" s="6"/>
      <c r="F8" s="5" t="s">
        <v>11</v>
      </c>
      <c r="G8" s="6" t="s">
        <v>12</v>
      </c>
      <c r="H8" s="6"/>
      <c r="I8" s="6"/>
      <c r="J8" s="5" t="s">
        <v>13</v>
      </c>
      <c r="K8" s="7" t="s">
        <v>14</v>
      </c>
      <c r="L8" s="7"/>
      <c r="M8" s="7"/>
      <c r="N8" s="7"/>
      <c r="O8" s="7"/>
    </row>
    <row r="9" customFormat="false" ht="19.5" hidden="false" customHeight="true" outlineLevel="0" collapsed="false">
      <c r="B9" s="5" t="s">
        <v>15</v>
      </c>
      <c r="C9" s="6" t="s">
        <v>16</v>
      </c>
      <c r="D9" s="6"/>
      <c r="E9" s="6"/>
      <c r="F9" s="5" t="s">
        <v>17</v>
      </c>
      <c r="G9" s="6" t="s">
        <v>18</v>
      </c>
      <c r="H9" s="6"/>
      <c r="I9" s="6"/>
      <c r="J9" s="5" t="s">
        <v>19</v>
      </c>
      <c r="K9" s="6" t="s">
        <v>20</v>
      </c>
      <c r="L9" s="6"/>
      <c r="M9" s="6"/>
      <c r="N9" s="6"/>
      <c r="O9" s="6"/>
    </row>
    <row r="10" customFormat="false" ht="19.5" hidden="false" customHeight="true" outlineLevel="0" collapsed="false">
      <c r="B10" s="5" t="s">
        <v>21</v>
      </c>
      <c r="C10" s="6" t="s">
        <v>22</v>
      </c>
      <c r="D10" s="6"/>
      <c r="E10" s="6"/>
      <c r="F10" s="5" t="s">
        <v>23</v>
      </c>
      <c r="G10" s="6" t="s">
        <v>24</v>
      </c>
      <c r="H10" s="6"/>
      <c r="I10" s="6"/>
      <c r="J10" s="5" t="s">
        <v>25</v>
      </c>
      <c r="K10" s="6" t="s">
        <v>26</v>
      </c>
      <c r="L10" s="6"/>
      <c r="M10" s="6"/>
      <c r="N10" s="6"/>
      <c r="O10" s="6"/>
    </row>
    <row r="11" customFormat="false" ht="19.5" hidden="false" customHeight="true" outlineLevel="0" collapsed="false">
      <c r="B11" s="5" t="s">
        <v>27</v>
      </c>
      <c r="C11" s="6" t="s">
        <v>28</v>
      </c>
      <c r="D11" s="6"/>
      <c r="E11" s="6"/>
      <c r="F11" s="5" t="s">
        <v>29</v>
      </c>
      <c r="G11" s="6" t="s">
        <v>30</v>
      </c>
      <c r="H11" s="6"/>
      <c r="I11" s="6"/>
      <c r="J11" s="5" t="s">
        <v>31</v>
      </c>
      <c r="K11" s="6" t="s">
        <v>32</v>
      </c>
      <c r="L11" s="6"/>
      <c r="M11" s="6"/>
      <c r="N11" s="6"/>
      <c r="O11" s="6"/>
    </row>
    <row r="12" customFormat="false" ht="19.5" hidden="false" customHeight="true" outlineLevel="0" collapsed="false">
      <c r="B12" s="5" t="s">
        <v>33</v>
      </c>
      <c r="C12" s="6" t="s">
        <v>34</v>
      </c>
      <c r="D12" s="6"/>
      <c r="E12" s="6"/>
      <c r="F12" s="5" t="s">
        <v>35</v>
      </c>
      <c r="G12" s="7" t="s">
        <v>36</v>
      </c>
      <c r="H12" s="7"/>
      <c r="I12" s="7"/>
      <c r="J12" s="5" t="s">
        <v>37</v>
      </c>
      <c r="K12" s="6" t="s">
        <v>38</v>
      </c>
      <c r="L12" s="6"/>
      <c r="M12" s="6"/>
      <c r="N12" s="6"/>
      <c r="O12" s="6"/>
    </row>
    <row r="14" customFormat="false" ht="21.75" hidden="false" customHeight="true" outlineLevel="0" collapsed="false">
      <c r="B14" s="4" t="s">
        <v>39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customFormat="false" ht="19.5" hidden="false" customHeight="true" outlineLevel="0" collapsed="false">
      <c r="B15" s="8" t="s">
        <v>40</v>
      </c>
      <c r="C15" s="8" t="s">
        <v>41</v>
      </c>
      <c r="D15" s="8"/>
      <c r="E15" s="8"/>
      <c r="F15" s="8"/>
      <c r="G15" s="8"/>
      <c r="H15" s="8" t="s">
        <v>42</v>
      </c>
      <c r="I15" s="8"/>
      <c r="J15" s="8"/>
      <c r="K15" s="8"/>
      <c r="L15" s="8" t="s">
        <v>43</v>
      </c>
      <c r="M15" s="8"/>
      <c r="N15" s="8" t="s">
        <v>44</v>
      </c>
      <c r="O15" s="8"/>
    </row>
    <row r="16" customFormat="false" ht="16.5" hidden="false" customHeight="true" outlineLevel="0" collapsed="false">
      <c r="B16" s="9" t="n">
        <v>1</v>
      </c>
      <c r="C16" s="10" t="s">
        <v>45</v>
      </c>
      <c r="D16" s="10"/>
      <c r="E16" s="10"/>
      <c r="F16" s="10"/>
      <c r="G16" s="10"/>
      <c r="H16" s="11" t="s">
        <v>46</v>
      </c>
      <c r="I16" s="11"/>
      <c r="J16" s="11"/>
      <c r="K16" s="11"/>
      <c r="L16" s="12" t="s">
        <v>47</v>
      </c>
      <c r="M16" s="12"/>
      <c r="N16" s="13"/>
      <c r="O16" s="13"/>
    </row>
    <row r="17" customFormat="false" ht="16.5" hidden="false" customHeight="true" outlineLevel="0" collapsed="false">
      <c r="B17" s="14" t="n">
        <v>2</v>
      </c>
      <c r="C17" s="15" t="s">
        <v>48</v>
      </c>
      <c r="D17" s="15"/>
      <c r="E17" s="15"/>
      <c r="F17" s="15"/>
      <c r="G17" s="15"/>
      <c r="H17" s="16" t="s">
        <v>49</v>
      </c>
      <c r="I17" s="16"/>
      <c r="J17" s="16"/>
      <c r="K17" s="16"/>
      <c r="L17" s="12" t="s">
        <v>47</v>
      </c>
      <c r="M17" s="12"/>
      <c r="N17" s="17"/>
      <c r="O17" s="17"/>
    </row>
    <row r="18" customFormat="false" ht="16.5" hidden="false" customHeight="true" outlineLevel="0" collapsed="false">
      <c r="B18" s="9" t="n">
        <v>3</v>
      </c>
      <c r="C18" s="10" t="s">
        <v>50</v>
      </c>
      <c r="D18" s="10"/>
      <c r="E18" s="10"/>
      <c r="F18" s="10"/>
      <c r="G18" s="10"/>
      <c r="H18" s="11" t="s">
        <v>51</v>
      </c>
      <c r="I18" s="11"/>
      <c r="J18" s="11"/>
      <c r="K18" s="11"/>
      <c r="L18" s="12" t="s">
        <v>47</v>
      </c>
      <c r="M18" s="12"/>
      <c r="N18" s="13"/>
      <c r="O18" s="13"/>
    </row>
    <row r="19" customFormat="false" ht="16.5" hidden="false" customHeight="true" outlineLevel="0" collapsed="false">
      <c r="B19" s="14" t="n">
        <v>4</v>
      </c>
      <c r="C19" s="15" t="s">
        <v>52</v>
      </c>
      <c r="D19" s="15"/>
      <c r="E19" s="15"/>
      <c r="F19" s="15"/>
      <c r="G19" s="15"/>
      <c r="H19" s="16" t="s">
        <v>53</v>
      </c>
      <c r="I19" s="16"/>
      <c r="J19" s="16"/>
      <c r="K19" s="16"/>
      <c r="L19" s="12" t="s">
        <v>47</v>
      </c>
      <c r="M19" s="12"/>
      <c r="N19" s="17"/>
      <c r="O19" s="17"/>
    </row>
    <row r="20" customFormat="false" ht="16.5" hidden="false" customHeight="true" outlineLevel="0" collapsed="false">
      <c r="B20" s="9" t="n">
        <v>5</v>
      </c>
      <c r="C20" s="10" t="s">
        <v>54</v>
      </c>
      <c r="D20" s="10"/>
      <c r="E20" s="10"/>
      <c r="F20" s="10"/>
      <c r="G20" s="10"/>
      <c r="H20" s="11" t="s">
        <v>55</v>
      </c>
      <c r="I20" s="11"/>
      <c r="J20" s="11"/>
      <c r="K20" s="11"/>
      <c r="L20" s="12" t="s">
        <v>47</v>
      </c>
      <c r="M20" s="12"/>
      <c r="N20" s="13"/>
      <c r="O20" s="13"/>
    </row>
    <row r="21" customFormat="false" ht="16.5" hidden="false" customHeight="true" outlineLevel="0" collapsed="false">
      <c r="B21" s="14" t="n">
        <v>6</v>
      </c>
      <c r="C21" s="15" t="s">
        <v>56</v>
      </c>
      <c r="D21" s="15"/>
      <c r="E21" s="15"/>
      <c r="F21" s="15"/>
      <c r="G21" s="15"/>
      <c r="H21" s="16" t="s">
        <v>57</v>
      </c>
      <c r="I21" s="16"/>
      <c r="J21" s="16"/>
      <c r="K21" s="16"/>
      <c r="L21" s="12" t="s">
        <v>58</v>
      </c>
      <c r="M21" s="12"/>
      <c r="N21" s="17" t="s">
        <v>59</v>
      </c>
      <c r="O21" s="17"/>
    </row>
    <row r="22" customFormat="false" ht="16.5" hidden="false" customHeight="true" outlineLevel="0" collapsed="false">
      <c r="B22" s="9" t="n">
        <v>7</v>
      </c>
      <c r="C22" s="10" t="s">
        <v>60</v>
      </c>
      <c r="D22" s="10"/>
      <c r="E22" s="10"/>
      <c r="F22" s="10"/>
      <c r="G22" s="10"/>
      <c r="H22" s="11" t="s">
        <v>61</v>
      </c>
      <c r="I22" s="11"/>
      <c r="J22" s="11"/>
      <c r="K22" s="11"/>
      <c r="L22" s="12" t="s">
        <v>47</v>
      </c>
      <c r="M22" s="12"/>
      <c r="N22" s="13"/>
      <c r="O22" s="13"/>
    </row>
    <row r="23" customFormat="false" ht="16.5" hidden="false" customHeight="true" outlineLevel="0" collapsed="false">
      <c r="B23" s="14" t="n">
        <v>8</v>
      </c>
      <c r="C23" s="15" t="s">
        <v>62</v>
      </c>
      <c r="D23" s="15"/>
      <c r="E23" s="15"/>
      <c r="F23" s="15"/>
      <c r="G23" s="15"/>
      <c r="H23" s="16" t="s">
        <v>63</v>
      </c>
      <c r="I23" s="16"/>
      <c r="J23" s="16"/>
      <c r="K23" s="16"/>
      <c r="L23" s="12" t="s">
        <v>47</v>
      </c>
      <c r="M23" s="12"/>
      <c r="N23" s="17"/>
      <c r="O23" s="17"/>
    </row>
    <row r="24" customFormat="false" ht="16.5" hidden="false" customHeight="true" outlineLevel="0" collapsed="false">
      <c r="B24" s="9" t="n">
        <v>9</v>
      </c>
      <c r="C24" s="10" t="s">
        <v>64</v>
      </c>
      <c r="D24" s="10"/>
      <c r="E24" s="10"/>
      <c r="F24" s="10"/>
      <c r="G24" s="10"/>
      <c r="H24" s="11" t="s">
        <v>65</v>
      </c>
      <c r="I24" s="11"/>
      <c r="J24" s="11"/>
      <c r="K24" s="11"/>
      <c r="L24" s="12" t="s">
        <v>47</v>
      </c>
      <c r="M24" s="12"/>
      <c r="N24" s="13"/>
      <c r="O24" s="13"/>
    </row>
    <row r="25" customFormat="false" ht="16.5" hidden="false" customHeight="true" outlineLevel="0" collapsed="false">
      <c r="B25" s="14" t="n">
        <v>10</v>
      </c>
      <c r="C25" s="15" t="s">
        <v>66</v>
      </c>
      <c r="D25" s="15"/>
      <c r="E25" s="15"/>
      <c r="F25" s="15"/>
      <c r="G25" s="15"/>
      <c r="H25" s="16" t="s">
        <v>61</v>
      </c>
      <c r="I25" s="16"/>
      <c r="J25" s="16"/>
      <c r="K25" s="16"/>
      <c r="L25" s="12" t="s">
        <v>47</v>
      </c>
      <c r="M25" s="12"/>
      <c r="N25" s="17"/>
      <c r="O25" s="17"/>
    </row>
    <row r="26" customFormat="false" ht="16.5" hidden="false" customHeight="true" outlineLevel="0" collapsed="false">
      <c r="B26" s="9" t="n">
        <v>11</v>
      </c>
      <c r="C26" s="10" t="s">
        <v>67</v>
      </c>
      <c r="D26" s="10"/>
      <c r="E26" s="10"/>
      <c r="F26" s="10"/>
      <c r="G26" s="10"/>
      <c r="H26" s="11" t="s">
        <v>68</v>
      </c>
      <c r="I26" s="11"/>
      <c r="J26" s="11"/>
      <c r="K26" s="11"/>
      <c r="L26" s="12" t="s">
        <v>47</v>
      </c>
      <c r="M26" s="12"/>
      <c r="N26" s="13"/>
      <c r="O26" s="13"/>
    </row>
    <row r="27" customFormat="false" ht="16.5" hidden="false" customHeight="true" outlineLevel="0" collapsed="false">
      <c r="B27" s="14" t="n">
        <v>12</v>
      </c>
      <c r="C27" s="15" t="s">
        <v>69</v>
      </c>
      <c r="D27" s="15"/>
      <c r="E27" s="15"/>
      <c r="F27" s="15"/>
      <c r="G27" s="15"/>
      <c r="H27" s="16" t="s">
        <v>70</v>
      </c>
      <c r="I27" s="16"/>
      <c r="J27" s="16"/>
      <c r="K27" s="16"/>
      <c r="L27" s="12" t="s">
        <v>47</v>
      </c>
      <c r="M27" s="12"/>
      <c r="N27" s="17"/>
      <c r="O27" s="17"/>
    </row>
    <row r="29" customFormat="false" ht="21.75" hidden="false" customHeight="true" outlineLevel="0" collapsed="false">
      <c r="B29" s="4" t="s">
        <v>71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customFormat="false" ht="19.5" hidden="false" customHeight="true" outlineLevel="0" collapsed="false">
      <c r="B30" s="8" t="s">
        <v>40</v>
      </c>
      <c r="C30" s="8" t="s">
        <v>41</v>
      </c>
      <c r="D30" s="8"/>
      <c r="E30" s="8"/>
      <c r="F30" s="8"/>
      <c r="G30" s="8"/>
      <c r="H30" s="8" t="s">
        <v>42</v>
      </c>
      <c r="I30" s="8"/>
      <c r="J30" s="8"/>
      <c r="K30" s="8"/>
      <c r="L30" s="8" t="s">
        <v>43</v>
      </c>
      <c r="M30" s="8"/>
      <c r="N30" s="8" t="s">
        <v>44</v>
      </c>
      <c r="O30" s="8"/>
    </row>
    <row r="31" customFormat="false" ht="16.5" hidden="false" customHeight="true" outlineLevel="0" collapsed="false">
      <c r="B31" s="9" t="n">
        <v>1</v>
      </c>
      <c r="C31" s="10" t="s">
        <v>72</v>
      </c>
      <c r="D31" s="10"/>
      <c r="E31" s="10"/>
      <c r="F31" s="10"/>
      <c r="G31" s="10"/>
      <c r="H31" s="11" t="s">
        <v>73</v>
      </c>
      <c r="I31" s="11"/>
      <c r="J31" s="11"/>
      <c r="K31" s="11"/>
      <c r="L31" s="12" t="s">
        <v>47</v>
      </c>
      <c r="M31" s="12"/>
      <c r="N31" s="13" t="s">
        <v>74</v>
      </c>
      <c r="O31" s="13"/>
    </row>
    <row r="32" customFormat="false" ht="16.5" hidden="false" customHeight="true" outlineLevel="0" collapsed="false">
      <c r="B32" s="14" t="n">
        <v>2</v>
      </c>
      <c r="C32" s="15" t="s">
        <v>75</v>
      </c>
      <c r="D32" s="15"/>
      <c r="E32" s="15"/>
      <c r="F32" s="15"/>
      <c r="G32" s="15"/>
      <c r="H32" s="16" t="s">
        <v>76</v>
      </c>
      <c r="I32" s="16"/>
      <c r="J32" s="16"/>
      <c r="K32" s="16"/>
      <c r="L32" s="12" t="s">
        <v>47</v>
      </c>
      <c r="M32" s="12"/>
      <c r="N32" s="17" t="s">
        <v>77</v>
      </c>
      <c r="O32" s="17"/>
    </row>
    <row r="33" customFormat="false" ht="16.5" hidden="false" customHeight="true" outlineLevel="0" collapsed="false">
      <c r="B33" s="9" t="n">
        <v>3</v>
      </c>
      <c r="C33" s="10" t="s">
        <v>78</v>
      </c>
      <c r="D33" s="10"/>
      <c r="E33" s="10"/>
      <c r="F33" s="10"/>
      <c r="G33" s="10"/>
      <c r="H33" s="11" t="s">
        <v>79</v>
      </c>
      <c r="I33" s="11"/>
      <c r="J33" s="11"/>
      <c r="K33" s="11"/>
      <c r="L33" s="12" t="s">
        <v>47</v>
      </c>
      <c r="M33" s="12"/>
      <c r="N33" s="13"/>
      <c r="O33" s="13"/>
    </row>
    <row r="34" customFormat="false" ht="16.5" hidden="false" customHeight="true" outlineLevel="0" collapsed="false">
      <c r="B34" s="14" t="n">
        <v>4</v>
      </c>
      <c r="C34" s="15" t="s">
        <v>80</v>
      </c>
      <c r="D34" s="15"/>
      <c r="E34" s="15"/>
      <c r="F34" s="15"/>
      <c r="G34" s="15"/>
      <c r="H34" s="16" t="s">
        <v>81</v>
      </c>
      <c r="I34" s="16"/>
      <c r="J34" s="16"/>
      <c r="K34" s="16"/>
      <c r="L34" s="12" t="s">
        <v>47</v>
      </c>
      <c r="M34" s="12"/>
      <c r="N34" s="17" t="s">
        <v>82</v>
      </c>
      <c r="O34" s="17"/>
    </row>
    <row r="35" customFormat="false" ht="16.5" hidden="false" customHeight="true" outlineLevel="0" collapsed="false">
      <c r="B35" s="9" t="n">
        <v>5</v>
      </c>
      <c r="C35" s="10" t="s">
        <v>83</v>
      </c>
      <c r="D35" s="10"/>
      <c r="E35" s="10"/>
      <c r="F35" s="10"/>
      <c r="G35" s="10"/>
      <c r="H35" s="11" t="s">
        <v>84</v>
      </c>
      <c r="I35" s="11"/>
      <c r="J35" s="11"/>
      <c r="K35" s="11"/>
      <c r="L35" s="12" t="s">
        <v>47</v>
      </c>
      <c r="M35" s="12"/>
      <c r="N35" s="13" t="s">
        <v>85</v>
      </c>
      <c r="O35" s="13"/>
    </row>
    <row r="36" customFormat="false" ht="16.5" hidden="false" customHeight="true" outlineLevel="0" collapsed="false">
      <c r="B36" s="14" t="n">
        <v>6</v>
      </c>
      <c r="C36" s="15" t="s">
        <v>86</v>
      </c>
      <c r="D36" s="15"/>
      <c r="E36" s="15"/>
      <c r="F36" s="15"/>
      <c r="G36" s="15"/>
      <c r="H36" s="16" t="s">
        <v>87</v>
      </c>
      <c r="I36" s="16"/>
      <c r="J36" s="16"/>
      <c r="K36" s="16"/>
      <c r="L36" s="12" t="s">
        <v>47</v>
      </c>
      <c r="M36" s="12"/>
      <c r="N36" s="17" t="s">
        <v>77</v>
      </c>
      <c r="O36" s="17"/>
    </row>
    <row r="37" customFormat="false" ht="16.5" hidden="false" customHeight="true" outlineLevel="0" collapsed="false">
      <c r="B37" s="9" t="n">
        <v>7</v>
      </c>
      <c r="C37" s="10" t="s">
        <v>88</v>
      </c>
      <c r="D37" s="10"/>
      <c r="E37" s="10"/>
      <c r="F37" s="10"/>
      <c r="G37" s="10"/>
      <c r="H37" s="11" t="s">
        <v>89</v>
      </c>
      <c r="I37" s="11"/>
      <c r="J37" s="11"/>
      <c r="K37" s="11"/>
      <c r="L37" s="12" t="s">
        <v>47</v>
      </c>
      <c r="M37" s="12"/>
      <c r="N37" s="13" t="s">
        <v>90</v>
      </c>
      <c r="O37" s="13"/>
    </row>
    <row r="39" customFormat="false" ht="21.75" hidden="false" customHeight="true" outlineLevel="0" collapsed="false">
      <c r="B39" s="4" t="s">
        <v>91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customFormat="false" ht="30" hidden="false" customHeight="true" outlineLevel="0" collapsed="false">
      <c r="B40" s="18" t="s">
        <v>40</v>
      </c>
      <c r="C40" s="18" t="s">
        <v>92</v>
      </c>
      <c r="D40" s="18" t="s">
        <v>93</v>
      </c>
      <c r="E40" s="18" t="s">
        <v>94</v>
      </c>
      <c r="F40" s="18" t="s">
        <v>95</v>
      </c>
      <c r="G40" s="18" t="s">
        <v>96</v>
      </c>
      <c r="H40" s="18" t="s">
        <v>97</v>
      </c>
      <c r="I40" s="18" t="s">
        <v>98</v>
      </c>
      <c r="J40" s="18" t="s">
        <v>99</v>
      </c>
      <c r="K40" s="18" t="s">
        <v>100</v>
      </c>
      <c r="L40" s="18" t="s">
        <v>101</v>
      </c>
      <c r="M40" s="18" t="s">
        <v>102</v>
      </c>
      <c r="N40" s="18" t="s">
        <v>103</v>
      </c>
      <c r="O40" s="18" t="s">
        <v>104</v>
      </c>
    </row>
    <row r="41" customFormat="false" ht="16.5" hidden="false" customHeight="true" outlineLevel="0" collapsed="false">
      <c r="B41" s="19" t="n">
        <v>1</v>
      </c>
      <c r="C41" s="20" t="s">
        <v>105</v>
      </c>
      <c r="D41" s="21" t="s">
        <v>106</v>
      </c>
      <c r="E41" s="22" t="n">
        <v>10</v>
      </c>
      <c r="F41" s="23" t="n">
        <v>245</v>
      </c>
      <c r="G41" s="23" t="n">
        <v>220</v>
      </c>
      <c r="H41" s="23" t="n">
        <v>260</v>
      </c>
      <c r="I41" s="23" t="n">
        <v>0.28</v>
      </c>
      <c r="J41" s="23" t="n">
        <v>0.85</v>
      </c>
      <c r="K41" s="22" t="n">
        <v>271</v>
      </c>
      <c r="L41" s="22" t="n">
        <v>30</v>
      </c>
      <c r="M41" s="24" t="n">
        <v>22</v>
      </c>
      <c r="N41" s="22" t="n">
        <v>231</v>
      </c>
      <c r="O41" s="25" t="str">
        <f aca="false">IF(OR(F41="",I41="",M41=""),"", IF(OR(MIN(F41:H41)&lt;1,I41&gt;1,M41&gt;=300),"Nicht OK", IF(OR(MIN(F41:H41)&lt;3,I41&gt;0.5,M41&gt;=200),"Nachbesserung","OK")))</f>
        <v>OK</v>
      </c>
    </row>
    <row r="42" customFormat="false" ht="16.5" hidden="false" customHeight="true" outlineLevel="0" collapsed="false">
      <c r="B42" s="26" t="n">
        <v>2</v>
      </c>
      <c r="C42" s="27" t="s">
        <v>107</v>
      </c>
      <c r="D42" s="28" t="s">
        <v>106</v>
      </c>
      <c r="E42" s="22" t="n">
        <v>10</v>
      </c>
      <c r="F42" s="23" t="n">
        <v>251</v>
      </c>
      <c r="G42" s="23" t="n">
        <v>240</v>
      </c>
      <c r="H42" s="23" t="n">
        <v>275</v>
      </c>
      <c r="I42" s="23" t="n">
        <v>0.31</v>
      </c>
      <c r="J42" s="23" t="n">
        <v>0.92</v>
      </c>
      <c r="K42" s="22" t="n">
        <v>250</v>
      </c>
      <c r="L42" s="22" t="n">
        <v>30</v>
      </c>
      <c r="M42" s="24" t="n">
        <v>23.5</v>
      </c>
      <c r="N42" s="22" t="n">
        <v>231</v>
      </c>
      <c r="O42" s="25" t="str">
        <f aca="false">IF(OR(F42="",I42="",M42=""),"", IF(OR(MIN(F42:H42)&lt;1,I42&gt;1,M42&gt;=300),"Nicht OK", IF(OR(MIN(F42:H42)&lt;3,I42&gt;0.5,M42&gt;=200),"Nachbesserung","OK")))</f>
        <v>OK</v>
      </c>
    </row>
    <row r="43" customFormat="false" ht="16.5" hidden="false" customHeight="true" outlineLevel="0" collapsed="false">
      <c r="B43" s="19" t="n">
        <v>3</v>
      </c>
      <c r="C43" s="20" t="s">
        <v>108</v>
      </c>
      <c r="D43" s="21" t="s">
        <v>109</v>
      </c>
      <c r="E43" s="22" t="n">
        <v>16</v>
      </c>
      <c r="F43" s="23" t="n">
        <v>180</v>
      </c>
      <c r="G43" s="23" t="n">
        <v>175</v>
      </c>
      <c r="H43" s="23" t="n">
        <v>195</v>
      </c>
      <c r="I43" s="23" t="n">
        <v>0.35</v>
      </c>
      <c r="J43" s="23" t="n">
        <v>0.98</v>
      </c>
      <c r="K43" s="22" t="n">
        <v>235</v>
      </c>
      <c r="L43" s="22" t="n">
        <v>30</v>
      </c>
      <c r="M43" s="24" t="n">
        <v>24</v>
      </c>
      <c r="N43" s="22" t="n">
        <v>230</v>
      </c>
      <c r="O43" s="25" t="str">
        <f aca="false">IF(OR(F43="",I43="",M43=""),"", IF(OR(MIN(F43:H43)&lt;1,I43&gt;1,M43&gt;=300),"Nicht OK", IF(OR(MIN(F43:H43)&lt;3,I43&gt;0.5,M43&gt;=200),"Nachbesserung","OK")))</f>
        <v>OK</v>
      </c>
    </row>
    <row r="44" customFormat="false" ht="16.5" hidden="false" customHeight="true" outlineLevel="0" collapsed="false">
      <c r="B44" s="26" t="n">
        <v>4</v>
      </c>
      <c r="C44" s="27" t="s">
        <v>110</v>
      </c>
      <c r="D44" s="28" t="s">
        <v>109</v>
      </c>
      <c r="E44" s="22" t="n">
        <v>16</v>
      </c>
      <c r="F44" s="23" t="n">
        <v>175</v>
      </c>
      <c r="G44" s="23" t="n">
        <v>165</v>
      </c>
      <c r="H44" s="23" t="n">
        <v>185</v>
      </c>
      <c r="I44" s="23" t="n">
        <v>0.38</v>
      </c>
      <c r="J44" s="23" t="n">
        <v>1.02</v>
      </c>
      <c r="K44" s="22" t="n">
        <v>225</v>
      </c>
      <c r="L44" s="22" t="n">
        <v>30</v>
      </c>
      <c r="M44" s="24" t="n">
        <v>25</v>
      </c>
      <c r="N44" s="22" t="n">
        <v>230</v>
      </c>
      <c r="O44" s="25" t="str">
        <f aca="false">IF(OR(F44="",I44="",M44=""),"", IF(OR(MIN(F44:H44)&lt;1,I44&gt;1,M44&gt;=300),"Nicht OK", IF(OR(MIN(F44:H44)&lt;3,I44&gt;0.5,M44&gt;=200),"Nachbesserung","OK")))</f>
        <v>OK</v>
      </c>
    </row>
    <row r="45" customFormat="false" ht="16.5" hidden="false" customHeight="true" outlineLevel="0" collapsed="false">
      <c r="B45" s="19" t="n">
        <v>5</v>
      </c>
      <c r="C45" s="20" t="s">
        <v>111</v>
      </c>
      <c r="D45" s="21" t="s">
        <v>109</v>
      </c>
      <c r="E45" s="22" t="n">
        <v>16</v>
      </c>
      <c r="F45" s="23" t="n">
        <v>205</v>
      </c>
      <c r="G45" s="23" t="n">
        <v>195</v>
      </c>
      <c r="H45" s="23" t="n">
        <v>210</v>
      </c>
      <c r="I45" s="23" t="n">
        <v>0.29</v>
      </c>
      <c r="J45" s="23" t="n">
        <v>0.94</v>
      </c>
      <c r="K45" s="22" t="n">
        <v>245</v>
      </c>
      <c r="L45" s="22" t="n">
        <v>30</v>
      </c>
      <c r="M45" s="24" t="n">
        <v>21.5</v>
      </c>
      <c r="N45" s="22" t="n">
        <v>231</v>
      </c>
      <c r="O45" s="25" t="str">
        <f aca="false">IF(OR(F45="",I45="",M45=""),"", IF(OR(MIN(F45:H45)&lt;1,I45&gt;1,M45&gt;=300),"Nicht OK", IF(OR(MIN(F45:H45)&lt;3,I45&gt;0.5,M45&gt;=200),"Nachbesserung","OK")))</f>
        <v>OK</v>
      </c>
    </row>
    <row r="46" customFormat="false" ht="16.5" hidden="false" customHeight="true" outlineLevel="0" collapsed="false">
      <c r="B46" s="26" t="n">
        <v>6</v>
      </c>
      <c r="C46" s="27" t="s">
        <v>112</v>
      </c>
      <c r="D46" s="28" t="s">
        <v>109</v>
      </c>
      <c r="E46" s="22" t="n">
        <v>16</v>
      </c>
      <c r="F46" s="23" t="n">
        <v>165</v>
      </c>
      <c r="G46" s="23" t="n">
        <v>158</v>
      </c>
      <c r="H46" s="23" t="n">
        <v>172</v>
      </c>
      <c r="I46" s="23" t="n">
        <v>0.42</v>
      </c>
      <c r="J46" s="23" t="n">
        <v>1.08</v>
      </c>
      <c r="K46" s="22" t="n">
        <v>213</v>
      </c>
      <c r="L46" s="22" t="n">
        <v>30</v>
      </c>
      <c r="M46" s="24" t="n">
        <v>26.5</v>
      </c>
      <c r="N46" s="22" t="n">
        <v>230</v>
      </c>
      <c r="O46" s="25" t="str">
        <f aca="false">IF(OR(F46="",I46="",M46=""),"", IF(OR(MIN(F46:H46)&lt;1,I46&gt;1,M46&gt;=300),"Nicht OK", IF(OR(MIN(F46:H46)&lt;3,I46&gt;0.5,M46&gt;=200),"Nachbesserung","OK")))</f>
        <v>OK</v>
      </c>
    </row>
    <row r="47" customFormat="false" ht="16.5" hidden="false" customHeight="true" outlineLevel="0" collapsed="false">
      <c r="B47" s="19" t="n">
        <v>7</v>
      </c>
      <c r="C47" s="20" t="s">
        <v>113</v>
      </c>
      <c r="D47" s="21" t="s">
        <v>114</v>
      </c>
      <c r="E47" s="22" t="n">
        <v>16</v>
      </c>
      <c r="F47" s="23" t="n">
        <v>320</v>
      </c>
      <c r="G47" s="23" t="n">
        <v>305</v>
      </c>
      <c r="H47" s="23" t="n">
        <v>340</v>
      </c>
      <c r="I47" s="23" t="n">
        <v>0.22</v>
      </c>
      <c r="J47" s="23" t="n">
        <v>0.71</v>
      </c>
      <c r="K47" s="22" t="n">
        <v>324</v>
      </c>
      <c r="L47" s="22" t="n">
        <v>30</v>
      </c>
      <c r="M47" s="24" t="n">
        <v>18.5</v>
      </c>
      <c r="N47" s="22" t="n">
        <v>232</v>
      </c>
      <c r="O47" s="25" t="str">
        <f aca="false">IF(OR(F47="",I47="",M47=""),"", IF(OR(MIN(F47:H47)&lt;1,I47&gt;1,M47&gt;=300),"Nicht OK", IF(OR(MIN(F47:H47)&lt;3,I47&gt;0.5,M47&gt;=200),"Nachbesserung","OK")))</f>
        <v>OK</v>
      </c>
    </row>
    <row r="48" customFormat="false" ht="16.5" hidden="false" customHeight="true" outlineLevel="0" collapsed="false">
      <c r="B48" s="26" t="n">
        <v>8</v>
      </c>
      <c r="C48" s="27" t="s">
        <v>115</v>
      </c>
      <c r="D48" s="28" t="s">
        <v>114</v>
      </c>
      <c r="E48" s="22" t="n">
        <v>16</v>
      </c>
      <c r="F48" s="23" t="n">
        <v>155</v>
      </c>
      <c r="G48" s="23" t="n">
        <v>145</v>
      </c>
      <c r="H48" s="23" t="n">
        <v>165</v>
      </c>
      <c r="I48" s="23" t="n">
        <v>0.31</v>
      </c>
      <c r="J48" s="23" t="n">
        <v>0.78</v>
      </c>
      <c r="K48" s="22" t="n">
        <v>295</v>
      </c>
      <c r="L48" s="22" t="n">
        <v>30</v>
      </c>
      <c r="M48" s="24" t="n">
        <v>19.5</v>
      </c>
      <c r="N48" s="22" t="n">
        <v>400</v>
      </c>
      <c r="O48" s="25" t="str">
        <f aca="false">IF(OR(F48="",I48="",M48=""),"", IF(OR(MIN(F48:H48)&lt;1,I48&gt;1,M48&gt;=300),"Nicht OK", IF(OR(MIN(F48:H48)&lt;3,I48&gt;0.5,M48&gt;=200),"Nachbesserung","OK")))</f>
        <v>OK</v>
      </c>
    </row>
    <row r="49" customFormat="false" ht="16.5" hidden="false" customHeight="true" outlineLevel="0" collapsed="false">
      <c r="B49" s="19" t="n">
        <v>9</v>
      </c>
      <c r="C49" s="20" t="s">
        <v>116</v>
      </c>
      <c r="D49" s="21" t="s">
        <v>117</v>
      </c>
      <c r="E49" s="22" t="n">
        <v>20</v>
      </c>
      <c r="F49" s="23" t="n">
        <v>195</v>
      </c>
      <c r="G49" s="23" t="n">
        <v>185</v>
      </c>
      <c r="H49" s="23" t="n">
        <v>205</v>
      </c>
      <c r="I49" s="23" t="n">
        <v>0.25</v>
      </c>
      <c r="J49" s="23" t="n">
        <v>0.68</v>
      </c>
      <c r="K49" s="22" t="n">
        <v>338</v>
      </c>
      <c r="L49" s="22" t="n">
        <v>30</v>
      </c>
      <c r="M49" s="24" t="n">
        <v>20.5</v>
      </c>
      <c r="N49" s="22" t="n">
        <v>400</v>
      </c>
      <c r="O49" s="25" t="str">
        <f aca="false">IF(OR(F49="",I49="",M49=""),"", IF(OR(MIN(F49:H49)&lt;1,I49&gt;1,M49&gt;=300),"Nicht OK", IF(OR(MIN(F49:H49)&lt;3,I49&gt;0.5,M49&gt;=200),"Nachbesserung","OK")))</f>
        <v>OK</v>
      </c>
    </row>
    <row r="50" customFormat="false" ht="16.5" hidden="false" customHeight="true" outlineLevel="0" collapsed="false">
      <c r="B50" s="26" t="n">
        <v>10</v>
      </c>
      <c r="C50" s="27" t="s">
        <v>118</v>
      </c>
      <c r="D50" s="28" t="s">
        <v>109</v>
      </c>
      <c r="E50" s="22" t="n">
        <v>16</v>
      </c>
      <c r="F50" s="23" t="n">
        <v>145</v>
      </c>
      <c r="G50" s="23" t="n">
        <v>138</v>
      </c>
      <c r="H50" s="23" t="n">
        <v>152</v>
      </c>
      <c r="I50" s="23" t="n">
        <v>0.65</v>
      </c>
      <c r="J50" s="23" t="n">
        <v>1.15</v>
      </c>
      <c r="K50" s="22" t="n">
        <v>200</v>
      </c>
      <c r="L50" s="22" t="n">
        <v>30</v>
      </c>
      <c r="M50" s="24" t="n">
        <v>32</v>
      </c>
      <c r="N50" s="22" t="n">
        <v>231</v>
      </c>
      <c r="O50" s="25" t="str">
        <f aca="false">IF(OR(F50="",I50="",M50=""),"", IF(OR(MIN(F50:H50)&lt;1,I50&gt;1,M50&gt;=300),"Nicht OK", IF(OR(MIN(F50:H50)&lt;3,I50&gt;0.5,M50&gt;=200),"Nachbesserung","OK")))</f>
        <v>Nachbesserung</v>
      </c>
    </row>
    <row r="51" customFormat="false" ht="16.5" hidden="false" customHeight="true" outlineLevel="0" collapsed="false">
      <c r="B51" s="19" t="n">
        <v>11</v>
      </c>
      <c r="C51" s="20" t="s">
        <v>119</v>
      </c>
      <c r="D51" s="21" t="s">
        <v>106</v>
      </c>
      <c r="E51" s="22" t="n">
        <v>10</v>
      </c>
      <c r="F51" s="23" t="n">
        <v>88</v>
      </c>
      <c r="G51" s="23" t="n">
        <v>82</v>
      </c>
      <c r="H51" s="23" t="n">
        <v>95</v>
      </c>
      <c r="I51" s="23" t="n">
        <v>0.45</v>
      </c>
      <c r="J51" s="23" t="n">
        <v>1.15</v>
      </c>
      <c r="K51" s="22" t="n">
        <v>200</v>
      </c>
      <c r="L51" s="22" t="n">
        <v>30</v>
      </c>
      <c r="M51" s="24" t="n">
        <v>27</v>
      </c>
      <c r="N51" s="22" t="n">
        <v>231</v>
      </c>
      <c r="O51" s="25" t="str">
        <f aca="false">IF(OR(F51="",I51="",M51=""),"", IF(OR(MIN(F51:H51)&lt;1,I51&gt;1,M51&gt;=300),"Nicht OK", IF(OR(MIN(F51:H51)&lt;3,I51&gt;0.5,M51&gt;=200),"Nachbesserung","OK")))</f>
        <v>OK</v>
      </c>
    </row>
    <row r="52" customFormat="false" ht="16.5" hidden="false" customHeight="true" outlineLevel="0" collapsed="false">
      <c r="B52" s="26" t="n">
        <v>12</v>
      </c>
      <c r="C52" s="27" t="s">
        <v>120</v>
      </c>
      <c r="D52" s="28" t="s">
        <v>109</v>
      </c>
      <c r="E52" s="22" t="n">
        <v>16</v>
      </c>
      <c r="F52" s="23" t="n">
        <v>0.85</v>
      </c>
      <c r="G52" s="23" t="n">
        <v>0.78</v>
      </c>
      <c r="H52" s="23" t="n">
        <v>0.92</v>
      </c>
      <c r="I52" s="23" t="n">
        <v>0.52</v>
      </c>
      <c r="J52" s="23" t="n">
        <v>1.28</v>
      </c>
      <c r="K52" s="22" t="n">
        <v>180</v>
      </c>
      <c r="L52" s="22" t="n">
        <v>30</v>
      </c>
      <c r="M52" s="24" t="n">
        <v>28.5</v>
      </c>
      <c r="N52" s="22" t="n">
        <v>230</v>
      </c>
      <c r="O52" s="25" t="str">
        <f aca="false">IF(OR(F52="",I52="",M52=""),"", IF(OR(MIN(F52:H52)&lt;1,I52&gt;1,M52&gt;=300),"Nicht OK", IF(OR(MIN(F52:H52)&lt;3,I52&gt;0.5,M52&gt;=200),"Nachbesserung","OK")))</f>
        <v>Nicht OK</v>
      </c>
    </row>
    <row r="53" customFormat="false" ht="16.5" hidden="false" customHeight="true" outlineLevel="0" collapsed="false">
      <c r="B53" s="19" t="n">
        <v>13</v>
      </c>
      <c r="C53" s="20" t="s">
        <v>121</v>
      </c>
      <c r="D53" s="21" t="s">
        <v>114</v>
      </c>
      <c r="E53" s="22" t="n">
        <v>16</v>
      </c>
      <c r="F53" s="23" t="n">
        <v>220</v>
      </c>
      <c r="G53" s="23" t="n">
        <v>215</v>
      </c>
      <c r="H53" s="23" t="n">
        <v>235</v>
      </c>
      <c r="I53" s="23" t="n">
        <v>0.28</v>
      </c>
      <c r="J53" s="23" t="n">
        <v>0.82</v>
      </c>
      <c r="K53" s="22" t="n">
        <v>281</v>
      </c>
      <c r="L53" s="22" t="n">
        <v>30</v>
      </c>
      <c r="M53" s="24" t="n">
        <v>22</v>
      </c>
      <c r="N53" s="22" t="n">
        <v>400</v>
      </c>
      <c r="O53" s="25" t="str">
        <f aca="false">IF(OR(F53="",I53="",M53=""),"", IF(OR(MIN(F53:H53)&lt;1,I53&gt;1,M53&gt;=300),"Nicht OK", IF(OR(MIN(F53:H53)&lt;3,I53&gt;0.5,M53&gt;=200),"Nachbesserung","OK")))</f>
        <v>OK</v>
      </c>
    </row>
    <row r="54" customFormat="false" ht="16.5" hidden="false" customHeight="true" outlineLevel="0" collapsed="false">
      <c r="B54" s="26" t="n">
        <v>14</v>
      </c>
      <c r="C54" s="27" t="s">
        <v>122</v>
      </c>
      <c r="D54" s="28" t="s">
        <v>123</v>
      </c>
      <c r="E54" s="22" t="n">
        <v>25</v>
      </c>
      <c r="F54" s="23" t="n">
        <v>285</v>
      </c>
      <c r="G54" s="23" t="n">
        <v>275</v>
      </c>
      <c r="H54" s="23" t="n">
        <v>295</v>
      </c>
      <c r="I54" s="23" t="n">
        <v>0.19</v>
      </c>
      <c r="J54" s="23" t="n">
        <v>0.58</v>
      </c>
      <c r="K54" s="22" t="n">
        <v>397</v>
      </c>
      <c r="L54" s="22" t="n">
        <v>100</v>
      </c>
      <c r="M54" s="24" t="n">
        <v>45</v>
      </c>
      <c r="N54" s="22" t="n">
        <v>400</v>
      </c>
      <c r="O54" s="25" t="str">
        <f aca="false">IF(OR(F54="",I54="",M54=""),"", IF(OR(MIN(F54:H54)&lt;1,I54&gt;1,M54&gt;=300),"Nicht OK", IF(OR(MIN(F54:H54)&lt;3,I54&gt;0.5,M54&gt;=200),"Nachbesserung","OK")))</f>
        <v>OK</v>
      </c>
    </row>
    <row r="55" customFormat="false" ht="16.5" hidden="false" customHeight="true" outlineLevel="0" collapsed="false">
      <c r="B55" s="19" t="n">
        <v>15</v>
      </c>
      <c r="C55" s="20" t="s">
        <v>124</v>
      </c>
      <c r="D55" s="21" t="s">
        <v>106</v>
      </c>
      <c r="E55" s="22" t="n">
        <v>10</v>
      </c>
      <c r="F55" s="23" t="n">
        <v>195</v>
      </c>
      <c r="G55" s="23" t="n">
        <v>188</v>
      </c>
      <c r="H55" s="23" t="n">
        <v>210</v>
      </c>
      <c r="I55" s="23" t="n">
        <v>0.32</v>
      </c>
      <c r="J55" s="23" t="n">
        <v>0.88</v>
      </c>
      <c r="K55" s="22" t="n">
        <v>262</v>
      </c>
      <c r="L55" s="22" t="n">
        <v>30</v>
      </c>
      <c r="M55" s="24" t="n">
        <v>22.5</v>
      </c>
      <c r="N55" s="22" t="n">
        <v>231</v>
      </c>
      <c r="O55" s="25" t="str">
        <f aca="false">IF(OR(F55="",I55="",M55=""),"", IF(OR(MIN(F55:H55)&lt;1,I55&gt;1,M55&gt;=300),"Nicht OK", IF(OR(MIN(F55:H55)&lt;3,I55&gt;0.5,M55&gt;=200),"Nachbesserung","OK")))</f>
        <v>OK</v>
      </c>
    </row>
    <row r="56" customFormat="false" ht="16.5" hidden="false" customHeight="true" outlineLevel="0" collapsed="false">
      <c r="B56" s="26" t="n">
        <v>16</v>
      </c>
      <c r="C56" s="27" t="s">
        <v>125</v>
      </c>
      <c r="D56" s="28" t="s">
        <v>126</v>
      </c>
      <c r="E56" s="22" t="n">
        <v>6</v>
      </c>
      <c r="F56" s="23" t="n">
        <v>245</v>
      </c>
      <c r="G56" s="23" t="n">
        <v>240</v>
      </c>
      <c r="H56" s="23" t="n">
        <v>255</v>
      </c>
      <c r="I56" s="23" t="n">
        <v>0.24</v>
      </c>
      <c r="J56" s="23" t="n">
        <v>0.75</v>
      </c>
      <c r="K56" s="22" t="n">
        <v>307</v>
      </c>
      <c r="L56" s="22" t="n">
        <v>30</v>
      </c>
      <c r="M56" s="24" t="n">
        <v>20</v>
      </c>
      <c r="N56" s="22" t="n">
        <v>231</v>
      </c>
      <c r="O56" s="25" t="str">
        <f aca="false">IF(OR(F56="",I56="",M56=""),"", IF(OR(MIN(F56:H56)&lt;1,I56&gt;1,M56&gt;=300),"Nicht OK", IF(OR(MIN(F56:H56)&lt;3,I56&gt;0.5,M56&gt;=200),"Nachbesserung","OK")))</f>
        <v>OK</v>
      </c>
    </row>
    <row r="57" customFormat="false" ht="16.5" hidden="false" customHeight="true" outlineLevel="0" collapsed="false">
      <c r="B57" s="19" t="str">
        <f aca="false">IF(C57&lt;&gt;"",MAX($B$41:B56)+1,"")</f>
        <v/>
      </c>
      <c r="C57" s="29"/>
      <c r="D57" s="21"/>
      <c r="E57" s="22"/>
      <c r="F57" s="23"/>
      <c r="G57" s="23"/>
      <c r="H57" s="23"/>
      <c r="I57" s="23"/>
      <c r="J57" s="23"/>
      <c r="K57" s="22"/>
      <c r="L57" s="22"/>
      <c r="M57" s="24"/>
      <c r="N57" s="22"/>
      <c r="O57" s="25" t="str">
        <f aca="false">IF(OR(F57="",I57="",M57=""),"", IF(OR(MIN(F57:H57)&lt;1,I57&gt;1,M57&gt;=300),"Nicht OK", IF(OR(MIN(F57:H57)&lt;3,I57&gt;0.5,M57&gt;=200),"Nachbesserung","OK")))</f>
        <v/>
      </c>
    </row>
    <row r="58" customFormat="false" ht="16.5" hidden="false" customHeight="true" outlineLevel="0" collapsed="false">
      <c r="B58" s="26" t="str">
        <f aca="false">IF(C58&lt;&gt;"",MAX($B$41:B57)+1,"")</f>
        <v/>
      </c>
      <c r="C58" s="30"/>
      <c r="D58" s="28"/>
      <c r="E58" s="22"/>
      <c r="F58" s="23"/>
      <c r="G58" s="23"/>
      <c r="H58" s="23"/>
      <c r="I58" s="23"/>
      <c r="J58" s="23"/>
      <c r="K58" s="22"/>
      <c r="L58" s="22"/>
      <c r="M58" s="24"/>
      <c r="N58" s="22"/>
      <c r="O58" s="25" t="str">
        <f aca="false">IF(OR(F58="",I58="",M58=""),"", IF(OR(MIN(F58:H58)&lt;1,I58&gt;1,M58&gt;=300),"Nicht OK", IF(OR(MIN(F58:H58)&lt;3,I58&gt;0.5,M58&gt;=200),"Nachbesserung","OK")))</f>
        <v/>
      </c>
    </row>
    <row r="59" customFormat="false" ht="16.5" hidden="false" customHeight="true" outlineLevel="0" collapsed="false">
      <c r="B59" s="19" t="str">
        <f aca="false">IF(C59&lt;&gt;"",MAX($B$41:B58)+1,"")</f>
        <v/>
      </c>
      <c r="C59" s="29"/>
      <c r="D59" s="21"/>
      <c r="E59" s="22"/>
      <c r="F59" s="23"/>
      <c r="G59" s="23"/>
      <c r="H59" s="23"/>
      <c r="I59" s="23"/>
      <c r="J59" s="23"/>
      <c r="K59" s="22"/>
      <c r="L59" s="22"/>
      <c r="M59" s="24"/>
      <c r="N59" s="22"/>
      <c r="O59" s="25" t="str">
        <f aca="false">IF(OR(F59="",I59="",M59=""),"", IF(OR(MIN(F59:H59)&lt;1,I59&gt;1,M59&gt;=300),"Nicht OK", IF(OR(MIN(F59:H59)&lt;3,I59&gt;0.5,M59&gt;=200),"Nachbesserung","OK")))</f>
        <v/>
      </c>
    </row>
    <row r="60" customFormat="false" ht="16.5" hidden="false" customHeight="true" outlineLevel="0" collapsed="false">
      <c r="B60" s="26" t="str">
        <f aca="false">IF(C60&lt;&gt;"",MAX($B$41:B59)+1,"")</f>
        <v/>
      </c>
      <c r="C60" s="30"/>
      <c r="D60" s="28"/>
      <c r="E60" s="22"/>
      <c r="F60" s="23"/>
      <c r="G60" s="23"/>
      <c r="H60" s="23"/>
      <c r="I60" s="23"/>
      <c r="J60" s="23"/>
      <c r="K60" s="22"/>
      <c r="L60" s="22"/>
      <c r="M60" s="24"/>
      <c r="N60" s="22"/>
      <c r="O60" s="25" t="str">
        <f aca="false">IF(OR(F60="",I60="",M60=""),"", IF(OR(MIN(F60:H60)&lt;1,I60&gt;1,M60&gt;=300),"Nicht OK", IF(OR(MIN(F60:H60)&lt;3,I60&gt;0.5,M60&gt;=200),"Nachbesserung","OK")))</f>
        <v/>
      </c>
    </row>
    <row r="61" customFormat="false" ht="21.75" hidden="false" customHeight="true" outlineLevel="0" collapsed="false">
      <c r="B61" s="31" t="str">
        <f aca="false">"Gesamt: "&amp;COUNTA(C41:C60)&amp;" Stromkreise │ Ø Zs = "&amp;TEXT(AVERAGE(J41:J60),"0.00")&amp;" Ω"</f>
        <v>Gesamt: 16 Stromkreise │ Ø Zs = 0.91 Ω</v>
      </c>
      <c r="C61" s="31"/>
      <c r="D61" s="31"/>
      <c r="E61" s="32" t="str">
        <f aca="false">"Ø Riso L-PE = "&amp;TEXT(AVERAGE(F41:F60),"0.0")&amp;" MΩ"&amp;"   │   Ø RPE = "&amp;TEXT(AVERAGE(I41:I60),"0.00")&amp;" Ω"&amp;"   │   Ø tA = "&amp;TEXT(AVERAGE(M41:M60),"0.0")&amp;" ms"</f>
        <v>Ø Riso L-PE = 191.9 MΩ   │   Ø RPE = 0.34 Ω   │   Ø tA = 24.9 ms</v>
      </c>
      <c r="F61" s="32"/>
      <c r="G61" s="32"/>
      <c r="H61" s="32"/>
      <c r="I61" s="32"/>
      <c r="J61" s="32"/>
      <c r="K61" s="32"/>
      <c r="L61" s="32"/>
      <c r="M61" s="32"/>
      <c r="N61" s="32"/>
      <c r="O61" s="33" t="str">
        <f aca="false">IF(COUNTIF(O41:O60,"Nicht OK")&gt;0,"⚠ NICHT OK",IF(COUNTIF(O41:O60,"Nachbesserung")&gt;0,"NACHBESS.","✓ OK"))</f>
        <v>⚠ NICHT OK</v>
      </c>
    </row>
    <row r="63" customFormat="false" ht="21.75" hidden="false" customHeight="true" outlineLevel="0" collapsed="false">
      <c r="B63" s="4" t="s">
        <v>127</v>
      </c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customFormat="false" ht="25.5" hidden="false" customHeight="true" outlineLevel="0" collapsed="false">
      <c r="B64" s="34" t="str">
        <f aca="false">IF(COUNTIF(L16:L27,"Nicht OK")+COUNTIF(L31:L37,"Nicht OK")+COUNTIF(O41:O60,"Nicht OK")&gt;0,"NICHT BESTANDEN",IF(COUNTIF(L16:L27,"Nachbesserung")+COUNTIF(L31:L37,"Nachbesserung")+COUNTIF(O41:O60,"Nachbesserung")&gt;0,"NACHBESSERUNG ERFORDERLICH","BESTANDEN"))</f>
        <v>NICHT BESTANDEN</v>
      </c>
      <c r="C64" s="34"/>
      <c r="D64" s="34"/>
      <c r="E64" s="34"/>
      <c r="F64" s="34"/>
      <c r="G64" s="35" t="s">
        <v>128</v>
      </c>
      <c r="H64" s="35"/>
      <c r="I64" s="35" t="s">
        <v>129</v>
      </c>
      <c r="J64" s="35"/>
      <c r="K64" s="35" t="s">
        <v>130</v>
      </c>
      <c r="L64" s="35"/>
      <c r="M64" s="35" t="s">
        <v>131</v>
      </c>
      <c r="N64" s="35" t="s">
        <v>132</v>
      </c>
      <c r="O64" s="35"/>
    </row>
    <row r="65" customFormat="false" ht="25.5" hidden="false" customHeight="true" outlineLevel="0" collapsed="false">
      <c r="B65" s="34"/>
      <c r="C65" s="34"/>
      <c r="D65" s="34"/>
      <c r="E65" s="34"/>
      <c r="F65" s="34"/>
      <c r="G65" s="36" t="str">
        <f aca="false">SUMPRODUCT((L16:L27&lt;&gt;"")*1)&amp;" gepr."</f>
        <v>12 gepr.</v>
      </c>
      <c r="H65" s="36"/>
      <c r="I65" s="36" t="str">
        <f aca="false">SUMPRODUCT((L31:L37&lt;&gt;"")*1)&amp;" gepr."</f>
        <v>7 gepr.</v>
      </c>
      <c r="J65" s="36"/>
      <c r="K65" s="36" t="str">
        <f aca="false">SUMPRODUCT((O41:O60&lt;&gt;"")*1)&amp;" Stromkr."</f>
        <v>16 Stromkr.</v>
      </c>
      <c r="L65" s="36"/>
      <c r="M65" s="37" t="str">
        <f aca="false">G7</f>
        <v>EP-2026-0915</v>
      </c>
      <c r="N65" s="36" t="str">
        <f aca="false">IF(B64="BESTANDEN","JA","OFFEN")</f>
        <v>OFFEN</v>
      </c>
      <c r="O65" s="36"/>
    </row>
    <row r="67" customFormat="false" ht="15" hidden="false" customHeight="false" outlineLevel="0" collapsed="false">
      <c r="B67" s="38" t="s">
        <v>133</v>
      </c>
    </row>
    <row r="68" customFormat="false" ht="18" hidden="false" customHeight="true" outlineLevel="0" collapsed="false">
      <c r="B68" s="39" t="s">
        <v>134</v>
      </c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</row>
    <row r="69" customFormat="false" ht="18" hidden="false" customHeight="true" outlineLevel="0" collapsed="false"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</row>
    <row r="70" customFormat="false" ht="18" hidden="false" customHeight="true" outlineLevel="0" collapsed="false"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</row>
    <row r="72" customFormat="false" ht="30" hidden="false" customHeight="true" outlineLevel="0" collapsed="false"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</row>
    <row r="73" customFormat="false" ht="15" hidden="false" customHeight="true" outlineLevel="0" collapsed="false">
      <c r="B73" s="41" t="s">
        <v>135</v>
      </c>
      <c r="C73" s="41"/>
      <c r="D73" s="41"/>
      <c r="E73" s="41"/>
      <c r="F73" s="41"/>
      <c r="G73" s="41" t="s">
        <v>136</v>
      </c>
      <c r="H73" s="41"/>
      <c r="I73" s="41"/>
      <c r="J73" s="41"/>
      <c r="K73" s="41"/>
      <c r="L73" s="41" t="s">
        <v>137</v>
      </c>
      <c r="M73" s="41"/>
      <c r="N73" s="41"/>
      <c r="O73" s="41"/>
    </row>
  </sheetData>
  <mergeCells count="128">
    <mergeCell ref="B1:O1"/>
    <mergeCell ref="B2:O2"/>
    <mergeCell ref="B3:O3"/>
    <mergeCell ref="B5:O5"/>
    <mergeCell ref="C7:E7"/>
    <mergeCell ref="G7:I7"/>
    <mergeCell ref="K7:O7"/>
    <mergeCell ref="C8:E8"/>
    <mergeCell ref="G8:I8"/>
    <mergeCell ref="K8:O8"/>
    <mergeCell ref="C9:E9"/>
    <mergeCell ref="G9:I9"/>
    <mergeCell ref="K9:O9"/>
    <mergeCell ref="C10:E10"/>
    <mergeCell ref="G10:I10"/>
    <mergeCell ref="K10:O10"/>
    <mergeCell ref="C11:E11"/>
    <mergeCell ref="G11:I11"/>
    <mergeCell ref="K11:O11"/>
    <mergeCell ref="C12:E12"/>
    <mergeCell ref="G12:I12"/>
    <mergeCell ref="K12:O12"/>
    <mergeCell ref="B14:O14"/>
    <mergeCell ref="C15:G15"/>
    <mergeCell ref="H15:K15"/>
    <mergeCell ref="L15:M15"/>
    <mergeCell ref="N15:O15"/>
    <mergeCell ref="C16:G16"/>
    <mergeCell ref="H16:K16"/>
    <mergeCell ref="L16:M16"/>
    <mergeCell ref="N16:O16"/>
    <mergeCell ref="C17:G17"/>
    <mergeCell ref="H17:K17"/>
    <mergeCell ref="L17:M17"/>
    <mergeCell ref="N17:O17"/>
    <mergeCell ref="C18:G18"/>
    <mergeCell ref="H18:K18"/>
    <mergeCell ref="L18:M18"/>
    <mergeCell ref="N18:O18"/>
    <mergeCell ref="C19:G19"/>
    <mergeCell ref="H19:K19"/>
    <mergeCell ref="L19:M19"/>
    <mergeCell ref="N19:O19"/>
    <mergeCell ref="C20:G20"/>
    <mergeCell ref="H20:K20"/>
    <mergeCell ref="L20:M20"/>
    <mergeCell ref="N20:O20"/>
    <mergeCell ref="C21:G21"/>
    <mergeCell ref="H21:K21"/>
    <mergeCell ref="L21:M21"/>
    <mergeCell ref="N21:O21"/>
    <mergeCell ref="C22:G22"/>
    <mergeCell ref="H22:K22"/>
    <mergeCell ref="L22:M22"/>
    <mergeCell ref="N22:O22"/>
    <mergeCell ref="C23:G23"/>
    <mergeCell ref="H23:K23"/>
    <mergeCell ref="L23:M23"/>
    <mergeCell ref="N23:O23"/>
    <mergeCell ref="C24:G24"/>
    <mergeCell ref="H24:K24"/>
    <mergeCell ref="L24:M24"/>
    <mergeCell ref="N24:O24"/>
    <mergeCell ref="C25:G25"/>
    <mergeCell ref="H25:K25"/>
    <mergeCell ref="L25:M25"/>
    <mergeCell ref="N25:O25"/>
    <mergeCell ref="C26:G26"/>
    <mergeCell ref="H26:K26"/>
    <mergeCell ref="L26:M26"/>
    <mergeCell ref="N26:O26"/>
    <mergeCell ref="C27:G27"/>
    <mergeCell ref="H27:K27"/>
    <mergeCell ref="L27:M27"/>
    <mergeCell ref="N27:O27"/>
    <mergeCell ref="B29:O29"/>
    <mergeCell ref="C30:G30"/>
    <mergeCell ref="H30:K30"/>
    <mergeCell ref="L30:M30"/>
    <mergeCell ref="N30:O30"/>
    <mergeCell ref="C31:G31"/>
    <mergeCell ref="H31:K31"/>
    <mergeCell ref="L31:M31"/>
    <mergeCell ref="N31:O31"/>
    <mergeCell ref="C32:G32"/>
    <mergeCell ref="H32:K32"/>
    <mergeCell ref="L32:M32"/>
    <mergeCell ref="N32:O32"/>
    <mergeCell ref="C33:G33"/>
    <mergeCell ref="H33:K33"/>
    <mergeCell ref="L33:M33"/>
    <mergeCell ref="N33:O33"/>
    <mergeCell ref="C34:G34"/>
    <mergeCell ref="H34:K34"/>
    <mergeCell ref="L34:M34"/>
    <mergeCell ref="N34:O34"/>
    <mergeCell ref="C35:G35"/>
    <mergeCell ref="H35:K35"/>
    <mergeCell ref="L35:M35"/>
    <mergeCell ref="N35:O35"/>
    <mergeCell ref="C36:G36"/>
    <mergeCell ref="H36:K36"/>
    <mergeCell ref="L36:M36"/>
    <mergeCell ref="N36:O36"/>
    <mergeCell ref="C37:G37"/>
    <mergeCell ref="H37:K37"/>
    <mergeCell ref="L37:M37"/>
    <mergeCell ref="N37:O37"/>
    <mergeCell ref="B39:O39"/>
    <mergeCell ref="B61:D61"/>
    <mergeCell ref="E61:N61"/>
    <mergeCell ref="B63:O63"/>
    <mergeCell ref="B64:F65"/>
    <mergeCell ref="G64:H64"/>
    <mergeCell ref="I64:J64"/>
    <mergeCell ref="K64:L64"/>
    <mergeCell ref="N64:O64"/>
    <mergeCell ref="G65:H65"/>
    <mergeCell ref="I65:J65"/>
    <mergeCell ref="K65:L65"/>
    <mergeCell ref="N65:O65"/>
    <mergeCell ref="B68:O70"/>
    <mergeCell ref="B72:F72"/>
    <mergeCell ref="G72:K72"/>
    <mergeCell ref="L72:O72"/>
    <mergeCell ref="B73:F73"/>
    <mergeCell ref="G73:K73"/>
    <mergeCell ref="L73:O73"/>
  </mergeCells>
  <conditionalFormatting sqref="L16:M27">
    <cfRule type="cellIs" priority="2" operator="equal" aboveAverage="0" equalAverage="0" bottom="0" percent="0" rank="0" text="" dxfId="0">
      <formula>"OK"</formula>
    </cfRule>
    <cfRule type="cellIs" priority="3" operator="equal" aboveAverage="0" equalAverage="0" bottom="0" percent="0" rank="0" text="" dxfId="1">
      <formula>"Nachbesserung"</formula>
    </cfRule>
    <cfRule type="cellIs" priority="4" operator="equal" aboveAverage="0" equalAverage="0" bottom="0" percent="0" rank="0" text="" dxfId="2">
      <formula>"Nicht OK"</formula>
    </cfRule>
    <cfRule type="cellIs" priority="5" operator="equal" aboveAverage="0" equalAverage="0" bottom="0" percent="0" rank="0" text="" dxfId="3">
      <formula>"N.A."</formula>
    </cfRule>
  </conditionalFormatting>
  <conditionalFormatting sqref="L31:M37">
    <cfRule type="cellIs" priority="6" operator="equal" aboveAverage="0" equalAverage="0" bottom="0" percent="0" rank="0" text="" dxfId="0">
      <formula>"OK"</formula>
    </cfRule>
    <cfRule type="cellIs" priority="7" operator="equal" aboveAverage="0" equalAverage="0" bottom="0" percent="0" rank="0" text="" dxfId="1">
      <formula>"Nachbesserung"</formula>
    </cfRule>
    <cfRule type="cellIs" priority="8" operator="equal" aboveAverage="0" equalAverage="0" bottom="0" percent="0" rank="0" text="" dxfId="2">
      <formula>"Nicht OK"</formula>
    </cfRule>
    <cfRule type="cellIs" priority="9" operator="equal" aboveAverage="0" equalAverage="0" bottom="0" percent="0" rank="0" text="" dxfId="3">
      <formula>"N.A."</formula>
    </cfRule>
  </conditionalFormatting>
  <conditionalFormatting sqref="O41:O60">
    <cfRule type="cellIs" priority="10" operator="equal" aboveAverage="0" equalAverage="0" bottom="0" percent="0" rank="0" text="" dxfId="0">
      <formula>"OK"</formula>
    </cfRule>
    <cfRule type="cellIs" priority="11" operator="equal" aboveAverage="0" equalAverage="0" bottom="0" percent="0" rank="0" text="" dxfId="1">
      <formula>"Nachbesserung"</formula>
    </cfRule>
    <cfRule type="cellIs" priority="12" operator="equal" aboveAverage="0" equalAverage="0" bottom="0" percent="0" rank="0" text="" dxfId="2">
      <formula>"Nicht OK"</formula>
    </cfRule>
  </conditionalFormatting>
  <conditionalFormatting sqref="F41:H60">
    <cfRule type="expression" priority="13" aboveAverage="0" equalAverage="0" bottom="0" percent="0" rank="0" text="" dxfId="4">
      <formula>AND(F41&lt;&gt;"",F41&lt;1)</formula>
    </cfRule>
  </conditionalFormatting>
  <conditionalFormatting sqref="I41:I60">
    <cfRule type="expression" priority="14" aboveAverage="0" equalAverage="0" bottom="0" percent="0" rank="0" text="" dxfId="4">
      <formula>AND(I41&lt;&gt;"",I41&gt;1)</formula>
    </cfRule>
  </conditionalFormatting>
  <conditionalFormatting sqref="M41:M60">
    <cfRule type="expression" priority="15" aboveAverage="0" equalAverage="0" bottom="0" percent="0" rank="0" text="" dxfId="4">
      <formula>AND(M41&lt;&gt;"",M41&gt;=300)</formula>
    </cfRule>
  </conditionalFormatting>
  <conditionalFormatting sqref="B64:F65">
    <cfRule type="cellIs" priority="16" operator="equal" aboveAverage="0" equalAverage="0" bottom="0" percent="0" rank="0" text="" dxfId="5">
      <formula>"BESTANDEN"</formula>
    </cfRule>
    <cfRule type="cellIs" priority="17" operator="equal" aboveAverage="0" equalAverage="0" bottom="0" percent="0" rank="0" text="" dxfId="6">
      <formula>"NICHT BESTANDEN"</formula>
    </cfRule>
    <cfRule type="cellIs" priority="18" operator="equal" aboveAverage="0" equalAverage="0" bottom="0" percent="0" rank="0" text="" dxfId="7">
      <formula>"NACHBESSERUNG ERFORDERLICH"</formula>
    </cfRule>
  </conditionalFormatting>
  <dataValidations count="3">
    <dataValidation allowBlank="true" errorStyle="stop" operator="between" showDropDown="false" showErrorMessage="false" showInputMessage="false" sqref="L16:L27" type="list">
      <formula1>"OK,Nachbesserung,Nicht OK,N.A."</formula1>
      <formula2>0</formula2>
    </dataValidation>
    <dataValidation allowBlank="true" errorStyle="stop" operator="between" showDropDown="false" showErrorMessage="false" showInputMessage="false" sqref="L31:L37" type="list">
      <formula1>"OK,Nachbesserung,Nicht OK,N.A."</formula1>
      <formula2>0</formula2>
    </dataValidation>
    <dataValidation allowBlank="true" errorStyle="stop" operator="between" showDropDown="false" showErrorMessage="false" showInputMessage="false" sqref="D41:D60" type="list">
      <formula1>"LS B 6,LS B 10,LS B 13,LS B 16,LS B 20,LS B 25,LS B 32,LS C 10,LS C 16,LS C 20,LS C 25,LS C 32,LS D 16,gG 20,gG 25,gG 35,gG 50,gG 63"</formula1>
      <formula2>0</formula2>
    </dataValidation>
  </dataValidations>
  <printOptions headings="false" gridLines="false" gridLinesSet="true" horizontalCentered="true" verticalCentered="false"/>
  <pageMargins left="0.3" right="0.3" top="0.4" bottom="0.4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N8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6"/>
    <col collapsed="false" customWidth="true" hidden="false" outlineLevel="0" max="7" min="3" style="0" width="12"/>
    <col collapsed="false" customWidth="true" hidden="false" outlineLevel="0" max="8" min="8" style="0" width="3"/>
    <col collapsed="false" customWidth="true" hidden="false" outlineLevel="0" max="9" min="9" style="0" width="20"/>
    <col collapsed="false" customWidth="true" hidden="false" outlineLevel="0" max="14" min="10" style="0" width="12"/>
    <col collapsed="false" customWidth="true" hidden="false" outlineLevel="0" max="15" min="15" style="0" width="2"/>
  </cols>
  <sheetData>
    <row r="1" customFormat="false" ht="33.75" hidden="false" customHeight="true" outlineLevel="0" collapsed="false">
      <c r="B1" s="1" t="s">
        <v>138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19.5" hidden="false" customHeight="true" outlineLevel="0" collapsed="false">
      <c r="B2" s="2" t="s">
        <v>139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Format="false" ht="4.5" hidden="false" customHeight="true" outlineLevel="0" collapsed="false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customFormat="false" ht="7.5" hidden="false" customHeight="true" outlineLevel="0" collapsed="false"/>
    <row r="5" customFormat="false" ht="21.75" hidden="false" customHeight="true" outlineLevel="0" collapsed="false">
      <c r="B5" s="4" t="s">
        <v>140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7" customFormat="false" ht="15.75" hidden="false" customHeight="true" outlineLevel="0" collapsed="false">
      <c r="B7" s="42" t="s">
        <v>141</v>
      </c>
      <c r="C7" s="42"/>
      <c r="D7" s="43" t="s">
        <v>142</v>
      </c>
      <c r="E7" s="43"/>
      <c r="F7" s="44" t="s">
        <v>143</v>
      </c>
      <c r="G7" s="44"/>
      <c r="I7" s="45" t="s">
        <v>144</v>
      </c>
      <c r="J7" s="45"/>
      <c r="K7" s="35" t="s">
        <v>145</v>
      </c>
      <c r="L7" s="35"/>
      <c r="M7" s="46" t="s">
        <v>146</v>
      </c>
      <c r="N7" s="46"/>
    </row>
    <row r="8" customFormat="false" ht="25.5" hidden="false" customHeight="true" outlineLevel="0" collapsed="false">
      <c r="B8" s="47" t="n">
        <f aca="false">SUMPRODUCT((Prüfprotokoll!L16:L27&lt;&gt;"")*1)+SUMPRODUCT((Prüfprotokoll!L31:L37&lt;&gt;"")*1)+SUMPRODUCT((Prüfprotokoll!O41:O60&lt;&gt;"")*1)</f>
        <v>35</v>
      </c>
      <c r="C8" s="47"/>
      <c r="D8" s="48" t="n">
        <f aca="false">COUNTIF(Prüfprotokoll!L16:L27,"OK")+COUNTIF(Prüfprotokoll!L31:L37,"OK")+COUNTIF(Prüfprotokoll!O41:O60,"OK")</f>
        <v>32</v>
      </c>
      <c r="E8" s="48"/>
      <c r="F8" s="49" t="n">
        <f aca="false">COUNTIF(Prüfprotokoll!L16:L27,"Nachbesserung")+COUNTIF(Prüfprotokoll!L31:L37,"Nachbesserung")+COUNTIF(Prüfprotokoll!O41:O60,"Nachbesserung")</f>
        <v>2</v>
      </c>
      <c r="G8" s="49"/>
      <c r="I8" s="50" t="n">
        <f aca="false">COUNTIF(Prüfprotokoll!L16:L27,"Nicht OK")+COUNTIF(Prüfprotokoll!L31:L37,"Nicht OK")+COUNTIF(Prüfprotokoll!O41:O60,"Nicht OK")</f>
        <v>1</v>
      </c>
      <c r="J8" s="50"/>
      <c r="K8" s="51" t="n">
        <f aca="false">IFERROR((COUNTIF(Prüfprotokoll!L16:L27,"OK")+COUNTIF(Prüfprotokoll!L31:L37,"OK")+COUNTIF(Prüfprotokoll!O41:O60,"OK"))/(SUMPRODUCT((Prüfprotokoll!L16:L27&lt;&gt;"")*1)+SUMPRODUCT((Prüfprotokoll!L31:L37&lt;&gt;"")*1)+SUMPRODUCT((Prüfprotokoll!O41:O60&lt;&gt;"")*1)-COUNTIF(Prüfprotokoll!L16:L27,"N.A.")-COUNTIF(Prüfprotokoll!L31:L37,"N.A.")-COUNTIF(Prüfprotokoll!O41:O60,"N.A.")),0)</f>
        <v>0.914285714285714</v>
      </c>
      <c r="L8" s="51"/>
      <c r="M8" s="52" t="n">
        <f aca="false">SUMPRODUCT((Prüfprotokoll!O41:O60&lt;&gt;"")*1)</f>
        <v>16</v>
      </c>
      <c r="N8" s="52"/>
    </row>
    <row r="9" customFormat="false" ht="15.75" hidden="false" customHeight="true" outlineLevel="0" collapsed="false">
      <c r="B9" s="53" t="s">
        <v>147</v>
      </c>
      <c r="C9" s="53"/>
      <c r="D9" s="53" t="s">
        <v>148</v>
      </c>
      <c r="E9" s="53"/>
      <c r="F9" s="53" t="s">
        <v>149</v>
      </c>
      <c r="G9" s="53"/>
      <c r="I9" s="53" t="s">
        <v>150</v>
      </c>
      <c r="J9" s="53"/>
      <c r="K9" s="53" t="s">
        <v>151</v>
      </c>
      <c r="L9" s="53"/>
      <c r="M9" s="53" t="s">
        <v>152</v>
      </c>
      <c r="N9" s="53"/>
    </row>
    <row r="11" customFormat="false" ht="21.75" hidden="false" customHeight="true" outlineLevel="0" collapsed="false">
      <c r="B11" s="4" t="s">
        <v>153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customFormat="false" ht="19.5" hidden="false" customHeight="true" outlineLevel="0" collapsed="false">
      <c r="B12" s="8" t="s">
        <v>23</v>
      </c>
      <c r="C12" s="8" t="s">
        <v>154</v>
      </c>
      <c r="D12" s="8" t="s">
        <v>47</v>
      </c>
      <c r="E12" s="8" t="s">
        <v>155</v>
      </c>
      <c r="F12" s="8" t="s">
        <v>156</v>
      </c>
      <c r="G12" s="8" t="s">
        <v>157</v>
      </c>
      <c r="I12" s="8" t="s">
        <v>158</v>
      </c>
    </row>
    <row r="13" customFormat="false" ht="18" hidden="false" customHeight="true" outlineLevel="0" collapsed="false">
      <c r="B13" s="54" t="s">
        <v>159</v>
      </c>
      <c r="C13" s="55" t="n">
        <f aca="false">SUMPRODUCT((Prüfprotokoll!L16:L27&lt;&gt;"")*1)</f>
        <v>12</v>
      </c>
      <c r="D13" s="55" t="n">
        <f aca="false">COUNTIF(Prüfprotokoll!L16:L27,"OK")</f>
        <v>11</v>
      </c>
      <c r="E13" s="55" t="n">
        <f aca="false">COUNTIF(Prüfprotokoll!L16:L27,"Nachbesserung")</f>
        <v>1</v>
      </c>
      <c r="F13" s="55" t="n">
        <f aca="false">COUNTIF(Prüfprotokoll!L16:L27,"Nicht OK")</f>
        <v>0</v>
      </c>
      <c r="G13" s="55" t="n">
        <f aca="false">COUNTIF(Prüfprotokoll!L16:L27,"N.A.")</f>
        <v>0</v>
      </c>
      <c r="I13" s="56" t="n">
        <f aca="false">IFERROR(D13/(C13-G13),0)</f>
        <v>0.916666666666667</v>
      </c>
    </row>
    <row r="14" customFormat="false" ht="18" hidden="false" customHeight="true" outlineLevel="0" collapsed="false">
      <c r="B14" s="57" t="s">
        <v>160</v>
      </c>
      <c r="C14" s="55" t="n">
        <f aca="false">SUMPRODUCT((Prüfprotokoll!L31:L37&lt;&gt;"")*1)</f>
        <v>7</v>
      </c>
      <c r="D14" s="55" t="n">
        <f aca="false">COUNTIF(Prüfprotokoll!L31:L37,"OK")</f>
        <v>7</v>
      </c>
      <c r="E14" s="55" t="n">
        <f aca="false">COUNTIF(Prüfprotokoll!L31:L37,"Nachbesserung")</f>
        <v>0</v>
      </c>
      <c r="F14" s="55" t="n">
        <f aca="false">COUNTIF(Prüfprotokoll!L31:L37,"Nicht OK")</f>
        <v>0</v>
      </c>
      <c r="G14" s="55" t="n">
        <f aca="false">COUNTIF(Prüfprotokoll!L31:L37,"N.A.")</f>
        <v>0</v>
      </c>
      <c r="I14" s="56" t="n">
        <f aca="false">IFERROR(D14/(C14-G14),0)</f>
        <v>1</v>
      </c>
    </row>
    <row r="15" customFormat="false" ht="18" hidden="false" customHeight="true" outlineLevel="0" collapsed="false">
      <c r="B15" s="54" t="s">
        <v>130</v>
      </c>
      <c r="C15" s="55" t="n">
        <f aca="false">SUMPRODUCT((Prüfprotokoll!O41:O60&lt;&gt;"")*1)</f>
        <v>16</v>
      </c>
      <c r="D15" s="55" t="n">
        <f aca="false">COUNTIF(Prüfprotokoll!O41:O60,"OK")</f>
        <v>14</v>
      </c>
      <c r="E15" s="55" t="n">
        <f aca="false">COUNTIF(Prüfprotokoll!O41:O60,"Nachbesserung")</f>
        <v>1</v>
      </c>
      <c r="F15" s="55" t="n">
        <f aca="false">COUNTIF(Prüfprotokoll!O41:O60,"Nicht OK")</f>
        <v>1</v>
      </c>
      <c r="G15" s="55" t="n">
        <f aca="false">COUNTIF(Prüfprotokoll!O41:O60,"N.A.")</f>
        <v>0</v>
      </c>
      <c r="I15" s="56" t="n">
        <f aca="false">IFERROR(D15/(C15-G15),0)</f>
        <v>0.875</v>
      </c>
    </row>
    <row r="16" customFormat="false" ht="21.75" hidden="false" customHeight="true" outlineLevel="0" collapsed="false">
      <c r="B16" s="58" t="s">
        <v>161</v>
      </c>
      <c r="C16" s="59" t="n">
        <f aca="false">SUM(C13:C15)</f>
        <v>35</v>
      </c>
      <c r="D16" s="59" t="n">
        <f aca="false">SUM(D13:D15)</f>
        <v>32</v>
      </c>
      <c r="E16" s="59" t="n">
        <f aca="false">SUM(E13:E15)</f>
        <v>2</v>
      </c>
      <c r="F16" s="59" t="n">
        <f aca="false">SUM(F13:F15)</f>
        <v>1</v>
      </c>
      <c r="G16" s="59" t="n">
        <f aca="false">SUM(G13:G15)</f>
        <v>0</v>
      </c>
      <c r="I16" s="60" t="n">
        <f aca="false">IFERROR(D16/(C16-G16),0)</f>
        <v>0.914285714285714</v>
      </c>
    </row>
    <row r="18" customFormat="false" ht="21.75" hidden="false" customHeight="true" outlineLevel="0" collapsed="false">
      <c r="B18" s="4" t="s">
        <v>162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customFormat="false" ht="19.5" hidden="false" customHeight="true" outlineLevel="0" collapsed="false">
      <c r="B19" s="61" t="s">
        <v>163</v>
      </c>
      <c r="C19" s="61"/>
      <c r="D19" s="61"/>
      <c r="E19" s="61"/>
      <c r="F19" s="61"/>
      <c r="G19" s="61"/>
      <c r="I19" s="61" t="s">
        <v>164</v>
      </c>
      <c r="J19" s="61"/>
      <c r="K19" s="61"/>
      <c r="L19" s="61"/>
      <c r="M19" s="61"/>
      <c r="N19" s="61"/>
    </row>
    <row r="20" customFormat="false" ht="27.75" hidden="false" customHeight="true" outlineLevel="0" collapsed="false">
      <c r="B20" s="62" t="s">
        <v>165</v>
      </c>
      <c r="C20" s="62" t="s">
        <v>166</v>
      </c>
      <c r="D20" s="62" t="s">
        <v>167</v>
      </c>
      <c r="E20" s="62" t="s">
        <v>168</v>
      </c>
      <c r="F20" s="62" t="s">
        <v>169</v>
      </c>
      <c r="G20" s="62" t="s">
        <v>44</v>
      </c>
      <c r="I20" s="8" t="s">
        <v>170</v>
      </c>
      <c r="J20" s="8" t="s">
        <v>171</v>
      </c>
      <c r="K20" s="8" t="s">
        <v>172</v>
      </c>
      <c r="L20" s="8" t="s">
        <v>173</v>
      </c>
      <c r="M20" s="8" t="s">
        <v>174</v>
      </c>
      <c r="N20" s="8" t="s">
        <v>175</v>
      </c>
    </row>
    <row r="21" customFormat="false" ht="16.5" hidden="false" customHeight="true" outlineLevel="0" collapsed="false">
      <c r="B21" s="20" t="s">
        <v>176</v>
      </c>
      <c r="C21" s="63" t="s">
        <v>177</v>
      </c>
      <c r="D21" s="63" t="s">
        <v>178</v>
      </c>
      <c r="E21" s="64" t="n">
        <v>0.5</v>
      </c>
      <c r="F21" s="63" t="s">
        <v>179</v>
      </c>
      <c r="G21" s="20" t="s">
        <v>180</v>
      </c>
      <c r="I21" s="65" t="s">
        <v>181</v>
      </c>
      <c r="J21" s="66" t="n">
        <v>5000</v>
      </c>
      <c r="K21" s="66" t="n">
        <v>1666</v>
      </c>
      <c r="L21" s="66" t="n">
        <v>500</v>
      </c>
      <c r="M21" s="66" t="n">
        <v>166</v>
      </c>
      <c r="N21" s="66" t="n">
        <v>100</v>
      </c>
    </row>
    <row r="22" customFormat="false" ht="16.5" hidden="false" customHeight="true" outlineLevel="0" collapsed="false">
      <c r="B22" s="27" t="s">
        <v>182</v>
      </c>
      <c r="C22" s="67" t="s">
        <v>183</v>
      </c>
      <c r="D22" s="67" t="s">
        <v>175</v>
      </c>
      <c r="E22" s="68" t="n">
        <v>1</v>
      </c>
      <c r="F22" s="67" t="s">
        <v>179</v>
      </c>
      <c r="G22" s="27" t="s">
        <v>184</v>
      </c>
    </row>
    <row r="23" customFormat="false" ht="19.5" hidden="false" customHeight="true" outlineLevel="0" collapsed="false">
      <c r="B23" s="20" t="s">
        <v>185</v>
      </c>
      <c r="C23" s="63" t="s">
        <v>186</v>
      </c>
      <c r="D23" s="63" t="s">
        <v>187</v>
      </c>
      <c r="E23" s="64" t="n">
        <v>1</v>
      </c>
      <c r="F23" s="63" t="s">
        <v>179</v>
      </c>
      <c r="G23" s="20" t="s">
        <v>188</v>
      </c>
      <c r="I23" s="61" t="s">
        <v>189</v>
      </c>
      <c r="J23" s="61"/>
      <c r="K23" s="61"/>
      <c r="L23" s="61"/>
      <c r="M23" s="61"/>
      <c r="N23" s="61"/>
    </row>
    <row r="24" customFormat="false" ht="24" hidden="false" customHeight="true" outlineLevel="0" collapsed="false">
      <c r="I24" s="18" t="s">
        <v>169</v>
      </c>
      <c r="J24" s="18" t="s">
        <v>190</v>
      </c>
      <c r="K24" s="18" t="s">
        <v>191</v>
      </c>
      <c r="L24" s="18" t="s">
        <v>192</v>
      </c>
      <c r="M24" s="18" t="s">
        <v>193</v>
      </c>
      <c r="N24" s="18" t="s">
        <v>44</v>
      </c>
    </row>
    <row r="25" customFormat="false" ht="16.5" hidden="false" customHeight="true" outlineLevel="0" collapsed="false">
      <c r="I25" s="20" t="s">
        <v>194</v>
      </c>
      <c r="J25" s="63" t="s">
        <v>195</v>
      </c>
      <c r="K25" s="63" t="s">
        <v>196</v>
      </c>
      <c r="L25" s="63" t="s">
        <v>196</v>
      </c>
      <c r="M25" s="63" t="s">
        <v>196</v>
      </c>
      <c r="N25" s="20" t="s">
        <v>197</v>
      </c>
    </row>
    <row r="26" customFormat="false" ht="16.5" hidden="false" customHeight="true" outlineLevel="0" collapsed="false">
      <c r="I26" s="27" t="s">
        <v>198</v>
      </c>
      <c r="J26" s="67" t="s">
        <v>196</v>
      </c>
      <c r="K26" s="67" t="s">
        <v>199</v>
      </c>
      <c r="L26" s="67" t="s">
        <v>200</v>
      </c>
      <c r="M26" s="67" t="s">
        <v>201</v>
      </c>
      <c r="N26" s="27" t="s">
        <v>202</v>
      </c>
    </row>
    <row r="28" customFormat="false" ht="19.5" hidden="false" customHeight="true" outlineLevel="0" collapsed="false">
      <c r="B28" s="61" t="s">
        <v>203</v>
      </c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</row>
    <row r="29" customFormat="false" ht="19.5" hidden="false" customHeight="true" outlineLevel="0" collapsed="false">
      <c r="B29" s="8" t="s">
        <v>204</v>
      </c>
      <c r="C29" s="8" t="s">
        <v>205</v>
      </c>
      <c r="D29" s="8" t="s">
        <v>206</v>
      </c>
      <c r="E29" s="8" t="s">
        <v>207</v>
      </c>
      <c r="F29" s="8" t="s">
        <v>208</v>
      </c>
      <c r="G29" s="8" t="s">
        <v>209</v>
      </c>
      <c r="I29" s="8" t="s">
        <v>210</v>
      </c>
      <c r="J29" s="8" t="s">
        <v>211</v>
      </c>
    </row>
    <row r="30" customFormat="false" ht="16.5" hidden="false" customHeight="true" outlineLevel="0" collapsed="false">
      <c r="B30" s="29" t="s">
        <v>212</v>
      </c>
      <c r="C30" s="69" t="n">
        <v>6.13</v>
      </c>
      <c r="D30" s="69" t="n">
        <v>3.68</v>
      </c>
      <c r="E30" s="69" t="n">
        <v>2.83</v>
      </c>
      <c r="F30" s="69" t="n">
        <v>2.3</v>
      </c>
      <c r="G30" s="69" t="n">
        <v>1.84</v>
      </c>
      <c r="I30" s="69" t="n">
        <v>1.47</v>
      </c>
      <c r="J30" s="69" t="n">
        <v>1.15</v>
      </c>
    </row>
    <row r="31" customFormat="false" ht="16.5" hidden="false" customHeight="true" outlineLevel="0" collapsed="false">
      <c r="B31" s="30" t="s">
        <v>213</v>
      </c>
      <c r="C31" s="70" t="n">
        <v>3.07</v>
      </c>
      <c r="D31" s="70" t="n">
        <v>1.84</v>
      </c>
      <c r="E31" s="70" t="n">
        <v>1.42</v>
      </c>
      <c r="F31" s="70" t="n">
        <v>1.15</v>
      </c>
      <c r="G31" s="70" t="n">
        <v>0.92</v>
      </c>
      <c r="I31" s="70" t="n">
        <v>0.74</v>
      </c>
      <c r="J31" s="70" t="n">
        <v>0.58</v>
      </c>
    </row>
    <row r="32" customFormat="false" ht="16.5" hidden="false" customHeight="true" outlineLevel="0" collapsed="false">
      <c r="B32" s="29" t="s">
        <v>214</v>
      </c>
      <c r="C32" s="69" t="n">
        <v>1.53</v>
      </c>
      <c r="D32" s="69" t="n">
        <v>0.92</v>
      </c>
      <c r="E32" s="69" t="n">
        <v>0.71</v>
      </c>
      <c r="F32" s="69" t="n">
        <v>0.58</v>
      </c>
      <c r="G32" s="69" t="n">
        <v>0.46</v>
      </c>
      <c r="I32" s="69" t="n">
        <v>0.37</v>
      </c>
      <c r="J32" s="69" t="n">
        <v>0.29</v>
      </c>
    </row>
    <row r="33" customFormat="false" ht="25.5" hidden="false" customHeight="true" outlineLevel="0" collapsed="false">
      <c r="B33" s="71" t="s">
        <v>215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</row>
    <row r="35" customFormat="false" ht="21.75" hidden="false" customHeight="true" outlineLevel="0" collapsed="false">
      <c r="B35" s="4" t="s">
        <v>216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customFormat="false" ht="19.5" hidden="false" customHeight="true" outlineLevel="0" collapsed="false">
      <c r="B36" s="8" t="s">
        <v>40</v>
      </c>
      <c r="C36" s="8" t="s">
        <v>217</v>
      </c>
      <c r="D36" s="8"/>
      <c r="E36" s="8"/>
      <c r="F36" s="8"/>
      <c r="G36" s="8"/>
      <c r="H36" s="8"/>
      <c r="I36" s="8" t="s">
        <v>218</v>
      </c>
      <c r="J36" s="8" t="s">
        <v>219</v>
      </c>
      <c r="K36" s="8"/>
      <c r="L36" s="8"/>
      <c r="M36" s="8"/>
      <c r="N36" s="8"/>
    </row>
    <row r="37" customFormat="false" ht="18" hidden="false" customHeight="true" outlineLevel="0" collapsed="false">
      <c r="B37" s="19" t="n">
        <v>1</v>
      </c>
      <c r="C37" s="13" t="s">
        <v>220</v>
      </c>
      <c r="D37" s="13"/>
      <c r="E37" s="13"/>
      <c r="F37" s="13"/>
      <c r="G37" s="13"/>
      <c r="H37" s="13"/>
      <c r="I37" s="25" t="str">
        <f aca="false">IF(COUNTBLANK(Prüfprotokoll!L16:L27)=0,"OK","PRÜFEN")</f>
        <v>OK</v>
      </c>
      <c r="J37" s="71" t="str">
        <f aca="false">COUNTBLANK(Prüfprotokoll!L16:L27)&amp;" leere Felder"</f>
        <v>0 leere Felder</v>
      </c>
      <c r="K37" s="71"/>
      <c r="L37" s="71"/>
      <c r="M37" s="71"/>
      <c r="N37" s="71"/>
    </row>
    <row r="38" customFormat="false" ht="18" hidden="false" customHeight="true" outlineLevel="0" collapsed="false">
      <c r="B38" s="26" t="n">
        <v>2</v>
      </c>
      <c r="C38" s="17" t="s">
        <v>221</v>
      </c>
      <c r="D38" s="17"/>
      <c r="E38" s="17"/>
      <c r="F38" s="17"/>
      <c r="G38" s="17"/>
      <c r="H38" s="17"/>
      <c r="I38" s="25" t="str">
        <f aca="false">IF(COUNTBLANK(Prüfprotokoll!L31:L37)=0,"OK","PRÜFEN")</f>
        <v>OK</v>
      </c>
      <c r="J38" s="72" t="str">
        <f aca="false">COUNTBLANK(Prüfprotokoll!L31:L37)&amp;" leere Felder"</f>
        <v>0 leere Felder</v>
      </c>
      <c r="K38" s="72"/>
      <c r="L38" s="72"/>
      <c r="M38" s="72"/>
      <c r="N38" s="72"/>
    </row>
    <row r="39" customFormat="false" ht="18" hidden="false" customHeight="true" outlineLevel="0" collapsed="false">
      <c r="B39" s="19" t="n">
        <v>3</v>
      </c>
      <c r="C39" s="13" t="s">
        <v>222</v>
      </c>
      <c r="D39" s="13"/>
      <c r="E39" s="13"/>
      <c r="F39" s="13"/>
      <c r="G39" s="13"/>
      <c r="H39" s="13"/>
      <c r="I39" s="25" t="str">
        <f aca="false">IF(COUNTIF(Prüfprotokoll!F41:H60,"&lt;1")=0,"OK","PRÜFEN")</f>
        <v>PRÜFEN</v>
      </c>
      <c r="J39" s="71" t="str">
        <f aca="false">COUNTIF(Prüfprotokoll!F41:H60,"&lt;1")&amp;" Werte unter 1 MΩ"</f>
        <v>3 Werte unter 1 MΩ</v>
      </c>
      <c r="K39" s="71"/>
      <c r="L39" s="71"/>
      <c r="M39" s="71"/>
      <c r="N39" s="71"/>
    </row>
    <row r="40" customFormat="false" ht="18" hidden="false" customHeight="true" outlineLevel="0" collapsed="false">
      <c r="B40" s="26" t="n">
        <v>4</v>
      </c>
      <c r="C40" s="17" t="s">
        <v>223</v>
      </c>
      <c r="D40" s="17"/>
      <c r="E40" s="17"/>
      <c r="F40" s="17"/>
      <c r="G40" s="17"/>
      <c r="H40" s="17"/>
      <c r="I40" s="25" t="str">
        <f aca="false">IF(COUNTIF(Prüfprotokoll!I41:I60,"&gt;1")=0,"OK","PRÜFEN")</f>
        <v>OK</v>
      </c>
      <c r="J40" s="72" t="str">
        <f aca="false">COUNTIF(Prüfprotokoll!I41:I60,"&gt;1")&amp;" Werte über 1 Ω"</f>
        <v>0 Werte über 1 Ω</v>
      </c>
      <c r="K40" s="72"/>
      <c r="L40" s="72"/>
      <c r="M40" s="72"/>
      <c r="N40" s="72"/>
    </row>
    <row r="41" customFormat="false" ht="18" hidden="false" customHeight="true" outlineLevel="0" collapsed="false">
      <c r="B41" s="19" t="n">
        <v>5</v>
      </c>
      <c r="C41" s="13" t="s">
        <v>224</v>
      </c>
      <c r="D41" s="13"/>
      <c r="E41" s="13"/>
      <c r="F41" s="13"/>
      <c r="G41" s="13"/>
      <c r="H41" s="13"/>
      <c r="I41" s="25" t="str">
        <f aca="false">IF(COUNTIF(Prüfprotokoll!M41:M60,"&gt;=300")=0,"OK","PRÜFEN")</f>
        <v>OK</v>
      </c>
      <c r="J41" s="71" t="str">
        <f aca="false">COUNTIF(Prüfprotokoll!M41:M60,"&gt;=300")&amp;" Werte zu hoch"</f>
        <v>0 Werte zu hoch</v>
      </c>
      <c r="K41" s="71"/>
      <c r="L41" s="71"/>
      <c r="M41" s="71"/>
      <c r="N41" s="71"/>
    </row>
    <row r="42" customFormat="false" ht="18" hidden="false" customHeight="true" outlineLevel="0" collapsed="false">
      <c r="B42" s="26" t="n">
        <v>6</v>
      </c>
      <c r="C42" s="17" t="s">
        <v>225</v>
      </c>
      <c r="D42" s="17"/>
      <c r="E42" s="17"/>
      <c r="F42" s="17"/>
      <c r="G42" s="17"/>
      <c r="H42" s="17"/>
      <c r="I42" s="25" t="str">
        <f aca="false">IF(Prüfprotokoll!G12&lt;&gt;"","INFO","PRÜFEN")</f>
        <v>INFO</v>
      </c>
      <c r="J42" s="72" t="str">
        <f aca="false">"Kalibrierdatum eintragen"</f>
        <v>Kalibrierdatum eintragen</v>
      </c>
      <c r="K42" s="72"/>
      <c r="L42" s="72"/>
      <c r="M42" s="72"/>
      <c r="N42" s="72"/>
    </row>
    <row r="43" customFormat="false" ht="18" hidden="false" customHeight="true" outlineLevel="0" collapsed="false">
      <c r="B43" s="19" t="n">
        <v>7</v>
      </c>
      <c r="C43" s="13" t="s">
        <v>226</v>
      </c>
      <c r="D43" s="13"/>
      <c r="E43" s="13"/>
      <c r="F43" s="13"/>
      <c r="G43" s="13"/>
      <c r="H43" s="13"/>
      <c r="I43" s="25" t="str">
        <f aca="false">IF(AND(Prüfprotokoll!C7&lt;&gt;"",Prüfprotokoll!C11&lt;&gt;""),"OK","PRÜFEN")</f>
        <v>OK</v>
      </c>
      <c r="J43" s="71" t="str">
        <f aca="false">"Stammdaten prüfen"</f>
        <v>Stammdaten prüfen</v>
      </c>
      <c r="K43" s="71"/>
      <c r="L43" s="71"/>
      <c r="M43" s="71"/>
      <c r="N43" s="71"/>
    </row>
    <row r="45" customFormat="false" ht="21.75" hidden="false" customHeight="true" outlineLevel="0" collapsed="false">
      <c r="B45" s="4" t="s">
        <v>227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65" customFormat="false" ht="15" hidden="false" customHeight="false" outlineLevel="0" collapsed="false">
      <c r="B65" s="73" t="s">
        <v>228</v>
      </c>
      <c r="C65" s="73" t="n">
        <f aca="false">D16</f>
        <v>32</v>
      </c>
    </row>
    <row r="66" customFormat="false" ht="15" hidden="false" customHeight="false" outlineLevel="0" collapsed="false">
      <c r="B66" s="73" t="s">
        <v>58</v>
      </c>
      <c r="C66" s="73" t="n">
        <f aca="false">E16</f>
        <v>2</v>
      </c>
    </row>
    <row r="67" customFormat="false" ht="15" hidden="false" customHeight="false" outlineLevel="0" collapsed="false">
      <c r="B67" s="73" t="s">
        <v>156</v>
      </c>
      <c r="C67" s="73" t="n">
        <f aca="false">F16</f>
        <v>1</v>
      </c>
    </row>
    <row r="68" customFormat="false" ht="15" hidden="false" customHeight="false" outlineLevel="0" collapsed="false">
      <c r="B68" s="73" t="s">
        <v>157</v>
      </c>
      <c r="C68" s="73" t="n">
        <f aca="false">G16</f>
        <v>0</v>
      </c>
    </row>
    <row r="71" customFormat="false" ht="21.75" hidden="false" customHeight="true" outlineLevel="0" collapsed="false">
      <c r="B71" s="4" t="s">
        <v>229</v>
      </c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customFormat="false" ht="15" hidden="false" customHeight="false" outlineLevel="0" collapsed="false">
      <c r="B72" s="61" t="s">
        <v>230</v>
      </c>
      <c r="C72" s="61"/>
      <c r="D72" s="61"/>
      <c r="E72" s="61"/>
      <c r="F72" s="61"/>
      <c r="G72" s="61"/>
      <c r="I72" s="61" t="s">
        <v>231</v>
      </c>
      <c r="J72" s="61"/>
      <c r="K72" s="61"/>
      <c r="L72" s="61"/>
      <c r="M72" s="61"/>
      <c r="N72" s="61"/>
    </row>
    <row r="73" customFormat="false" ht="18" hidden="false" customHeight="true" outlineLevel="0" collapsed="false">
      <c r="B73" s="13" t="s">
        <v>232</v>
      </c>
      <c r="C73" s="13"/>
      <c r="D73" s="13"/>
      <c r="E73" s="13"/>
      <c r="F73" s="13"/>
      <c r="G73" s="13"/>
      <c r="I73" s="74" t="s">
        <v>47</v>
      </c>
      <c r="J73" s="13" t="s">
        <v>233</v>
      </c>
      <c r="K73" s="13"/>
      <c r="L73" s="13"/>
      <c r="M73" s="13"/>
      <c r="N73" s="13"/>
    </row>
    <row r="74" customFormat="false" ht="18" hidden="false" customHeight="true" outlineLevel="0" collapsed="false">
      <c r="B74" s="13" t="s">
        <v>234</v>
      </c>
      <c r="C74" s="13"/>
      <c r="D74" s="13"/>
      <c r="E74" s="13"/>
      <c r="F74" s="13"/>
      <c r="G74" s="13"/>
      <c r="I74" s="75" t="s">
        <v>58</v>
      </c>
      <c r="J74" s="13" t="s">
        <v>235</v>
      </c>
      <c r="K74" s="13"/>
      <c r="L74" s="13"/>
      <c r="M74" s="13"/>
      <c r="N74" s="13"/>
    </row>
    <row r="75" customFormat="false" ht="18" hidden="false" customHeight="true" outlineLevel="0" collapsed="false">
      <c r="B75" s="13" t="s">
        <v>236</v>
      </c>
      <c r="C75" s="13"/>
      <c r="D75" s="13"/>
      <c r="E75" s="13"/>
      <c r="F75" s="13"/>
      <c r="G75" s="13"/>
      <c r="I75" s="76" t="s">
        <v>156</v>
      </c>
      <c r="J75" s="13" t="s">
        <v>237</v>
      </c>
      <c r="K75" s="13"/>
      <c r="L75" s="13"/>
      <c r="M75" s="13"/>
      <c r="N75" s="13"/>
    </row>
    <row r="76" customFormat="false" ht="18" hidden="false" customHeight="true" outlineLevel="0" collapsed="false">
      <c r="B76" s="13" t="s">
        <v>238</v>
      </c>
      <c r="C76" s="13"/>
      <c r="D76" s="13"/>
      <c r="E76" s="13"/>
      <c r="F76" s="13"/>
      <c r="G76" s="13"/>
      <c r="I76" s="77" t="s">
        <v>157</v>
      </c>
      <c r="J76" s="13" t="s">
        <v>239</v>
      </c>
      <c r="K76" s="13"/>
      <c r="L76" s="13"/>
      <c r="M76" s="13"/>
      <c r="N76" s="13"/>
    </row>
    <row r="77" customFormat="false" ht="18" hidden="false" customHeight="true" outlineLevel="0" collapsed="false">
      <c r="B77" s="13" t="s">
        <v>240</v>
      </c>
      <c r="C77" s="13"/>
      <c r="D77" s="13"/>
      <c r="E77" s="13"/>
      <c r="F77" s="13"/>
      <c r="G77" s="13"/>
      <c r="I77" s="78" t="s">
        <v>241</v>
      </c>
      <c r="J77" s="13" t="s">
        <v>242</v>
      </c>
      <c r="K77" s="13"/>
      <c r="L77" s="13"/>
      <c r="M77" s="13"/>
      <c r="N77" s="13"/>
    </row>
    <row r="78" customFormat="false" ht="18" hidden="false" customHeight="true" outlineLevel="0" collapsed="false">
      <c r="B78" s="13" t="s">
        <v>243</v>
      </c>
      <c r="C78" s="13"/>
      <c r="D78" s="13"/>
      <c r="E78" s="13"/>
      <c r="F78" s="13"/>
      <c r="G78" s="13"/>
      <c r="I78" s="25" t="s">
        <v>244</v>
      </c>
      <c r="J78" s="13" t="s">
        <v>245</v>
      </c>
      <c r="K78" s="13"/>
      <c r="L78" s="13"/>
      <c r="M78" s="13"/>
      <c r="N78" s="13"/>
    </row>
    <row r="79" customFormat="false" ht="18" hidden="false" customHeight="true" outlineLevel="0" collapsed="false">
      <c r="B79" s="13" t="s">
        <v>246</v>
      </c>
      <c r="C79" s="13"/>
      <c r="D79" s="13"/>
      <c r="E79" s="13"/>
      <c r="F79" s="13"/>
      <c r="G79" s="13"/>
    </row>
    <row r="80" customFormat="false" ht="18" hidden="false" customHeight="true" outlineLevel="0" collapsed="false">
      <c r="B80" s="13" t="s">
        <v>247</v>
      </c>
      <c r="C80" s="13"/>
      <c r="D80" s="13"/>
      <c r="E80" s="13"/>
      <c r="F80" s="13"/>
      <c r="G80" s="13"/>
    </row>
    <row r="82" customFormat="false" ht="25.5" hidden="false" customHeight="true" outlineLevel="0" collapsed="false">
      <c r="B82" s="71" t="s">
        <v>248</v>
      </c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</row>
  </sheetData>
  <mergeCells count="65">
    <mergeCell ref="B1:N1"/>
    <mergeCell ref="B2:N2"/>
    <mergeCell ref="B3:N3"/>
    <mergeCell ref="B5:N5"/>
    <mergeCell ref="B7:C7"/>
    <mergeCell ref="D7:E7"/>
    <mergeCell ref="F7:G7"/>
    <mergeCell ref="I7:J7"/>
    <mergeCell ref="K7:L7"/>
    <mergeCell ref="M7:N7"/>
    <mergeCell ref="B8:C8"/>
    <mergeCell ref="D8:E8"/>
    <mergeCell ref="F8:G8"/>
    <mergeCell ref="I8:J8"/>
    <mergeCell ref="K8:L8"/>
    <mergeCell ref="M8:N8"/>
    <mergeCell ref="B9:C9"/>
    <mergeCell ref="D9:E9"/>
    <mergeCell ref="F9:G9"/>
    <mergeCell ref="I9:J9"/>
    <mergeCell ref="K9:L9"/>
    <mergeCell ref="M9:N9"/>
    <mergeCell ref="B11:N11"/>
    <mergeCell ref="B18:N18"/>
    <mergeCell ref="B19:G19"/>
    <mergeCell ref="I19:N19"/>
    <mergeCell ref="I23:N23"/>
    <mergeCell ref="B28:N28"/>
    <mergeCell ref="B33:N33"/>
    <mergeCell ref="B35:N35"/>
    <mergeCell ref="C36:H36"/>
    <mergeCell ref="J36:N36"/>
    <mergeCell ref="C37:H37"/>
    <mergeCell ref="J37:N37"/>
    <mergeCell ref="C38:H38"/>
    <mergeCell ref="J38:N38"/>
    <mergeCell ref="C39:H39"/>
    <mergeCell ref="J39:N39"/>
    <mergeCell ref="C40:H40"/>
    <mergeCell ref="J40:N40"/>
    <mergeCell ref="C41:H41"/>
    <mergeCell ref="J41:N41"/>
    <mergeCell ref="C42:H42"/>
    <mergeCell ref="J42:N42"/>
    <mergeCell ref="C43:H43"/>
    <mergeCell ref="J43:N43"/>
    <mergeCell ref="B45:N45"/>
    <mergeCell ref="B71:N71"/>
    <mergeCell ref="B72:G72"/>
    <mergeCell ref="I72:N72"/>
    <mergeCell ref="B73:G73"/>
    <mergeCell ref="J73:N73"/>
    <mergeCell ref="B74:G74"/>
    <mergeCell ref="J74:N74"/>
    <mergeCell ref="B75:G75"/>
    <mergeCell ref="J75:N75"/>
    <mergeCell ref="B76:G76"/>
    <mergeCell ref="J76:N76"/>
    <mergeCell ref="B77:G77"/>
    <mergeCell ref="J77:N77"/>
    <mergeCell ref="B78:G78"/>
    <mergeCell ref="J78:N78"/>
    <mergeCell ref="B79:G79"/>
    <mergeCell ref="B80:G80"/>
    <mergeCell ref="B82:N82"/>
  </mergeCells>
  <conditionalFormatting sqref="I13:I15">
    <cfRule type="dataBar" priority="2">
      <dataBar showValue="1" minLength="10" maxLength="90">
        <cfvo type="num" val="0"/>
        <cfvo type="num" val="1"/>
        <color rgb="FFE8A83A"/>
      </dataBar>
      <extLst>
        <ext xmlns:x14="http://schemas.microsoft.com/office/spreadsheetml/2009/9/main" uri="{B025F937-C7B1-47D3-B67F-A62EFF666E3E}">
          <x14:id>{C0469B7F-A94E-4AB7-8567-E45172798B6C}</x14:id>
        </ext>
      </extLst>
    </cfRule>
  </conditionalFormatting>
  <conditionalFormatting sqref="I37:I43">
    <cfRule type="cellIs" priority="3" operator="equal" aboveAverage="0" equalAverage="0" bottom="0" percent="0" rank="0" text="" dxfId="0">
      <formula>"OK"</formula>
    </cfRule>
    <cfRule type="cellIs" priority="4" operator="equal" aboveAverage="0" equalAverage="0" bottom="0" percent="0" rank="0" text="" dxfId="2">
      <formula>"PRÜFEN"</formula>
    </cfRule>
    <cfRule type="cellIs" priority="5" operator="equal" aboveAverage="0" equalAverage="0" bottom="0" percent="0" rank="0" text="" dxfId="8">
      <formula>"INFO"</formula>
    </cfRule>
  </conditionalFormatting>
  <printOptions headings="false" gridLines="false" gridLinesSet="true" horizontalCentered="true" verticalCentered="false"/>
  <pageMargins left="0.3" right="0.3" top="0.4" bottom="0.4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0469B7F-A94E-4AB7-8567-E45172798B6C}">
            <x14:dataBar minLength="10" maxLength="90" axisPosition="none" gradient="true">
              <x14:cfvo type="num">
                <xm:f>0</xm:f>
              </x14:cfvo>
              <x14:cfvo type="num">
                <xm:f>1</xm:f>
              </x14:cfvo>
              <x14:negativeFillColor rgb="FFE8A83A"/>
              <x14:axisColor rgb="FF000000"/>
            </x14:dataBar>
          </x14:cfRule>
          <xm:sqref>I13:I15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2026-07-21T14:04:08Z</dcterms:created>
  <dc:creator>openpyxl</dc:creator>
  <dc:description/>
  <dc:language>en-US</dc:language>
  <cp:lastModifiedBy/>
  <dcterms:modified xsi:type="dcterms:W3CDTF">2026-07-21T14:04:11Z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