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Raumaufmaß" sheetId="2" state="visible" r:id="rId4"/>
  </sheets>
  <definedNames>
    <definedName function="false" hidden="false" localSheetId="1" name="_xlnm.Print_Titles" vbProcedure="false">Raumaufmaß!$1:$5</definedName>
    <definedName function="false" hidden="true" localSheetId="1" name="_xlnm._FilterDatabase" vbProcedure="false">Raumaufmaß!$A$5:$R$85</definedName>
    <definedName function="false" hidden="false" localSheetId="0" name="_xlnm.Print_Area" vbProcedure="false">Übersicht!$A$1:$K$62</definedName>
    <definedName function="false" hidden="false" name="Einheiten" vbProcedure="false">Übersicht!$B$34:$B$38</definedName>
    <definedName function="false" hidden="false" name="Flaechenarten" vbProcedure="false">Übersicht!$B$44:$B$52</definedName>
    <definedName function="false" hidden="false" name="Geschosse" vbProcedure="false">Übersicht!$B$25:$B$29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<sst xmlns="http://schemas.openxmlformats.org/spreadsheetml/2006/main" count="388" uniqueCount="192">
  <si>
    <t xml:space="preserve">WOHNFLÄCHENBERECHNUNG NACH DIN 277</t>
  </si>
  <si>
    <t xml:space="preserve">Grundflächenermittlung nach DIN 277-1  ·  mit Gegenüberstellung zur Wohnflächenverordnung (WoFlV)  ·  Stand 2026</t>
  </si>
  <si>
    <t xml:space="preserve">01     OBJEKT- UND PROJEKTDATEN</t>
  </si>
  <si>
    <t xml:space="preserve">LEGENDE UND BEDIENUNG</t>
  </si>
  <si>
    <t xml:space="preserve">Projekt / Objekt</t>
  </si>
  <si>
    <t xml:space="preserve">Mehrfamilienhaus »Lindengarten«</t>
  </si>
  <si>
    <t xml:space="preserve">—   Blau hinterlegte Felder sind Eingabefelder – nur hier tippen.</t>
  </si>
  <si>
    <t xml:space="preserve">Anschrift</t>
  </si>
  <si>
    <t xml:space="preserve">Buchenallee 27, 30539 Musterstadt</t>
  </si>
  <si>
    <t xml:space="preserve">—   Weiße Felder enthalten Formeln. Bitte nicht überschreiben.</t>
  </si>
  <si>
    <t xml:space="preserve">Bauherr / Eigentümer</t>
  </si>
  <si>
    <t xml:space="preserve">Vierhaus Wohnbau GmbH</t>
  </si>
  <si>
    <t xml:space="preserve">—   Blatt »Raumaufmaß«: je Raum eine Zeile erfassen.</t>
  </si>
  <si>
    <t xml:space="preserve">Berechnungsgrundlage</t>
  </si>
  <si>
    <t xml:space="preserve">DIN 277-1  ·  Vergleichswert nach WoFlV</t>
  </si>
  <si>
    <t xml:space="preserve">—   Bereich  a = überdeckt und umschlossen · b = überdeckt · c = nicht überdeckt.</t>
  </si>
  <si>
    <t xml:space="preserve">Planstand / Aufmaß</t>
  </si>
  <si>
    <t xml:space="preserve">Ausführungsplanung, Aufmaß vom 12.05.2026</t>
  </si>
  <si>
    <t xml:space="preserve">—   BGF je Geschoss aus den Außenmaßen in Abschnitt 03 eintragen.</t>
  </si>
  <si>
    <t xml:space="preserve">Bearbeiter</t>
  </si>
  <si>
    <t xml:space="preserve">M. Steinbach, Dipl.-Ing. (FH)</t>
  </si>
  <si>
    <t xml:space="preserve">—   Die KGF wird als BGF abzüglich NRF ermittelt – kein Wandaufmaß nötig.</t>
  </si>
  <si>
    <t xml:space="preserve">Datum der Berechnung</t>
  </si>
  <si>
    <t xml:space="preserve">—   Weicht der angesetzte WoFlV-Faktor vom Schlüssel ab, wird die Zelle orange.</t>
  </si>
  <si>
    <t xml:space="preserve">Bearbeitungsstand</t>
  </si>
  <si>
    <t xml:space="preserve">Version 2.0 – geprüft</t>
  </si>
  <si>
    <t xml:space="preserve">—   Geschosse und Einheiten hier umbenennen – alle Auswahllisten folgen automatisch.</t>
  </si>
  <si>
    <t xml:space="preserve">02     ERGEBNIS AUF EINEN BLICK</t>
  </si>
  <si>
    <t xml:space="preserve">BRUTTO-GRUNDFLÄCHE  BGF</t>
  </si>
  <si>
    <t xml:space="preserve">KONSTRUKTIONS-GRUNDFLÄCHE  KGF</t>
  </si>
  <si>
    <t xml:space="preserve">KGF-ANTEIL AN DER BGF</t>
  </si>
  <si>
    <t xml:space="preserve">NETTO-RAUMFLÄCHE  NRF</t>
  </si>
  <si>
    <t xml:space="preserve">NUTZUNGSFLÄCHE  NUF</t>
  </si>
  <si>
    <t xml:space="preserve">TECHNIKFLÄCHE  TF</t>
  </si>
  <si>
    <t xml:space="preserve">VERKEHRSFLÄCHE  VF</t>
  </si>
  <si>
    <t xml:space="preserve">WOHNFLÄCHE NACH WOFLV</t>
  </si>
  <si>
    <t xml:space="preserve">ABZUG WOFLV GEGENÜBER DIN 277</t>
  </si>
  <si>
    <t xml:space="preserve">03     GESCHOSSWEISE FLÄCHENERMITTLUNG NACH DIN 277</t>
  </si>
  <si>
    <t xml:space="preserve">Geschoss</t>
  </si>
  <si>
    <t xml:space="preserve">BGF (m²)
Eingabe Außenmaß</t>
  </si>
  <si>
    <t xml:space="preserve">KGF (m²)
= BGF – NRF</t>
  </si>
  <si>
    <t xml:space="preserve">KGF-Anteil</t>
  </si>
  <si>
    <t xml:space="preserve">NRF (m²)
= NUF+TF+VF</t>
  </si>
  <si>
    <t xml:space="preserve">NUF (m²)</t>
  </si>
  <si>
    <t xml:space="preserve">TF (m²)</t>
  </si>
  <si>
    <t xml:space="preserve">VF (m²)</t>
  </si>
  <si>
    <t xml:space="preserve">Wohnfläche
WoFlV (m²)</t>
  </si>
  <si>
    <t xml:space="preserve">KG</t>
  </si>
  <si>
    <t xml:space="preserve">EG</t>
  </si>
  <si>
    <t xml:space="preserve">1. OG</t>
  </si>
  <si>
    <t xml:space="preserve">2. OG</t>
  </si>
  <si>
    <t xml:space="preserve">DG</t>
  </si>
  <si>
    <t xml:space="preserve">GESAMT GEBÄUDE</t>
  </si>
  <si>
    <t xml:space="preserve">04     AUSWERTUNG JE NUTZUNGSEINHEIT</t>
  </si>
  <si>
    <t xml:space="preserve">Nutzungseinheit</t>
  </si>
  <si>
    <t xml:space="preserve">Grundfläche
DIN 277 (m²)</t>
  </si>
  <si>
    <t xml:space="preserve">davon NUF (m²)</t>
  </si>
  <si>
    <t xml:space="preserve">davon VF (m²)</t>
  </si>
  <si>
    <t xml:space="preserve">davon TF (m²)</t>
  </si>
  <si>
    <t xml:space="preserve">Außenflächen
Bereich b + c (m²)</t>
  </si>
  <si>
    <t xml:space="preserve">Abzug (m²)</t>
  </si>
  <si>
    <t xml:space="preserve">Abzug in %</t>
  </si>
  <si>
    <t xml:space="preserve">Allgemein</t>
  </si>
  <si>
    <t xml:space="preserve">WE 01</t>
  </si>
  <si>
    <t xml:space="preserve">WE 02</t>
  </si>
  <si>
    <t xml:space="preserve">WE 03</t>
  </si>
  <si>
    <t xml:space="preserve">WE 04</t>
  </si>
  <si>
    <t xml:space="preserve">SUMME ALLER EINHEITEN</t>
  </si>
  <si>
    <t xml:space="preserve">05     GLIEDERUNG DER NETTO-RAUMFLÄCHE UND WoFlV-SCHLÜSSEL</t>
  </si>
  <si>
    <t xml:space="preserve">ERMITTELTE FLÄCHEN NACH DIN 277</t>
  </si>
  <si>
    <t xml:space="preserve">WoFlV-FAKTOR  ·  VORSCHLAGSWERTE</t>
  </si>
  <si>
    <t xml:space="preserve">Flächenart nach DIN 277</t>
  </si>
  <si>
    <t xml:space="preserve">Bereich a</t>
  </si>
  <si>
    <t xml:space="preserve">Bereich b</t>
  </si>
  <si>
    <t xml:space="preserve">Bereich c</t>
  </si>
  <si>
    <t xml:space="preserve">Summe (m²)</t>
  </si>
  <si>
    <t xml:space="preserve">Anteil an NRF</t>
  </si>
  <si>
    <t xml:space="preserve">a</t>
  </si>
  <si>
    <t xml:space="preserve">b</t>
  </si>
  <si>
    <t xml:space="preserve">c</t>
  </si>
  <si>
    <t xml:space="preserve">NUF 1 – Wohnen und Aufenthalt</t>
  </si>
  <si>
    <t xml:space="preserve">NUF 2 – Büroarbeit</t>
  </si>
  <si>
    <t xml:space="preserve">NUF 3 – Produktion und Werkstatt</t>
  </si>
  <si>
    <t xml:space="preserve">NUF 4 – Lagern und Verkaufen</t>
  </si>
  <si>
    <t xml:space="preserve">NUF 5 – Bildung und Kultur</t>
  </si>
  <si>
    <t xml:space="preserve">NUF 6 – Heilen und Pflegen</t>
  </si>
  <si>
    <t xml:space="preserve">NUF 7 – Sonstige Nutzungen</t>
  </si>
  <si>
    <t xml:space="preserve">TF – Technikfläche</t>
  </si>
  <si>
    <t xml:space="preserve">VF – Verkehrsfläche</t>
  </si>
  <si>
    <t xml:space="preserve">06     HINWEISE ZUR ANWENDUNG</t>
  </si>
  <si>
    <t xml:space="preserve">•   DIN 277-1 ermittelt Grundflächen für Planung, Kostenermittlung und Kennwerte. Alle Flächen werden zu 100 % angesetzt – auch Balkone, Terrassen, Kellerräume und Flächen unter Dachschrägen.</t>
  </si>
  <si>
    <t xml:space="preserve">•   Die Wohnfläche im mietrechtlichen Sinn richtet sich nach der Wohnflächenverordnung (WoFlV). Diese Vorlage stellt beide Werte gegenüber; für Mietverträge, Betriebskosten und Banken ist in der Regel die WoFlV maßgeblich.</t>
  </si>
  <si>
    <t xml:space="preserve">•   Anrechnung nach WoFlV: lichte Höhe ab 2,00 m zu 100 %, von 1,00 m bis unter 2,00 m zu 50 %, unter 1,00 m gar nicht. Balkone, Loggien, Dachgärten und Terrassen in der Regel zu 25 %, höchstens zu 50 %.</t>
  </si>
  <si>
    <t xml:space="preserve">•   Der Schlüssel in Abschnitt 05 liefert nur einen Vorschlag. Verkehrsflächen innerhalb einer Wohnung zählen zu 100 %, allgemeine Treppenhäuser und Kellerflure zu 0 % – Faktor dort manuell anpassen und im Feld »Bemerkung« begründen.</t>
  </si>
  <si>
    <t xml:space="preserve">•   Die BGF wird je Geschoss aus den Außenmaßen eingetragen. Ein KGF-Anteil außerhalb von rund 12 % bis 25 % der BGF deutet auf ein fehlerhaftes Aufmaß oder auf nicht erfasste Räume hin.</t>
  </si>
  <si>
    <t xml:space="preserve">•   Die Berechnung ersetzt keine Aufmaßprüfung vor Ort. Planmaße sind vor Verwendung für Mietverträge, Kaufverträge oder Finanzierungen zu verifizieren.</t>
  </si>
  <si>
    <t xml:space="preserve">RAUMAUFMASS  —  GRUNDFLÄCHEN NACH DIN 277 UND ANRECHNUNG NACH WoFlV</t>
  </si>
  <si>
    <t xml:space="preserve">Je Raum eine Zeile  ·  Grundfläche = Länge × Breite × Anzahl ± Zuschlag  ·  alle Maße in Metern</t>
  </si>
  <si>
    <t xml:space="preserve">RAUM UND ZUORDNUNG</t>
  </si>
  <si>
    <t xml:space="preserve">AUFMASS UND GRUNDFLÄCHE NACH DIN 277</t>
  </si>
  <si>
    <t xml:space="preserve">ANRECHNUNG NACH WoFlV</t>
  </si>
  <si>
    <t xml:space="preserve">Lfd.</t>
  </si>
  <si>
    <t xml:space="preserve">Nutzungs-
einheit</t>
  </si>
  <si>
    <t xml:space="preserve">Raum-Nr.</t>
  </si>
  <si>
    <t xml:space="preserve">Raumbezeichnung</t>
  </si>
  <si>
    <t xml:space="preserve">Bereich</t>
  </si>
  <si>
    <t xml:space="preserve">Länge
(m)</t>
  </si>
  <si>
    <t xml:space="preserve">Breite
(m)</t>
  </si>
  <si>
    <t xml:space="preserve">Anzahl</t>
  </si>
  <si>
    <t xml:space="preserve">Zuschlag /
Abzug (m²)</t>
  </si>
  <si>
    <t xml:space="preserve">Fläche
unter 1,00 m</t>
  </si>
  <si>
    <t xml:space="preserve">Fläche
1,00 – 1,99 m</t>
  </si>
  <si>
    <t xml:space="preserve">Faktor lt.
Schlüssel</t>
  </si>
  <si>
    <t xml:space="preserve">Faktor
angesetzt</t>
  </si>
  <si>
    <t xml:space="preserve">Bemerkung</t>
  </si>
  <si>
    <t xml:space="preserve">K-01</t>
  </si>
  <si>
    <t xml:space="preserve">Kellerraum WE 01</t>
  </si>
  <si>
    <t xml:space="preserve">Keller außerhalb der Wohnung</t>
  </si>
  <si>
    <t xml:space="preserve">K-02</t>
  </si>
  <si>
    <t xml:space="preserve">Kellerraum WE 02</t>
  </si>
  <si>
    <t xml:space="preserve">K-03</t>
  </si>
  <si>
    <t xml:space="preserve">Kellerraum WE 03</t>
  </si>
  <si>
    <t xml:space="preserve">K-04</t>
  </si>
  <si>
    <t xml:space="preserve">Kellerraum WE 04</t>
  </si>
  <si>
    <t xml:space="preserve">K-05</t>
  </si>
  <si>
    <t xml:space="preserve">Heizung / Hausanschluss</t>
  </si>
  <si>
    <t xml:space="preserve">K-06</t>
  </si>
  <si>
    <t xml:space="preserve">Waschraum</t>
  </si>
  <si>
    <t xml:space="preserve">K-07</t>
  </si>
  <si>
    <t xml:space="preserve">Fahrradraum</t>
  </si>
  <si>
    <t xml:space="preserve">K-08</t>
  </si>
  <si>
    <t xml:space="preserve">Kellerflur</t>
  </si>
  <si>
    <t xml:space="preserve">Kellerflur, nicht wohnrelevant → 0 %</t>
  </si>
  <si>
    <t xml:space="preserve">K-09</t>
  </si>
  <si>
    <t xml:space="preserve">Treppenhaus KG</t>
  </si>
  <si>
    <t xml:space="preserve">Allgemeines Treppenhaus → 0 %</t>
  </si>
  <si>
    <t xml:space="preserve">0.01</t>
  </si>
  <si>
    <t xml:space="preserve">Wohnen / Essen</t>
  </si>
  <si>
    <t xml:space="preserve">0.02</t>
  </si>
  <si>
    <t xml:space="preserve">Küche</t>
  </si>
  <si>
    <t xml:space="preserve">0.03</t>
  </si>
  <si>
    <t xml:space="preserve">Schlafen</t>
  </si>
  <si>
    <t xml:space="preserve">0.04</t>
  </si>
  <si>
    <t xml:space="preserve">Bad</t>
  </si>
  <si>
    <t xml:space="preserve">0.05</t>
  </si>
  <si>
    <t xml:space="preserve">Flur</t>
  </si>
  <si>
    <t xml:space="preserve">Flur innerhalb der Wohnung</t>
  </si>
  <si>
    <t xml:space="preserve">0.06</t>
  </si>
  <si>
    <t xml:space="preserve">Abstellraum</t>
  </si>
  <si>
    <t xml:space="preserve">Abstellraum innerhalb der Wohnung → 100 %</t>
  </si>
  <si>
    <t xml:space="preserve">0.07</t>
  </si>
  <si>
    <t xml:space="preserve">Terrasse</t>
  </si>
  <si>
    <t xml:space="preserve">nicht überdeckt, 25 %</t>
  </si>
  <si>
    <t xml:space="preserve">0.10</t>
  </si>
  <si>
    <t xml:space="preserve">Treppenhaus EG</t>
  </si>
  <si>
    <t xml:space="preserve">0.11</t>
  </si>
  <si>
    <t xml:space="preserve">Windfang</t>
  </si>
  <si>
    <t xml:space="preserve">1.01</t>
  </si>
  <si>
    <t xml:space="preserve">1.02</t>
  </si>
  <si>
    <t xml:space="preserve">1.03</t>
  </si>
  <si>
    <t xml:space="preserve">1.04</t>
  </si>
  <si>
    <t xml:space="preserve">Kinderzimmer</t>
  </si>
  <si>
    <t xml:space="preserve">1.05</t>
  </si>
  <si>
    <t xml:space="preserve">1.06</t>
  </si>
  <si>
    <t xml:space="preserve">1.07</t>
  </si>
  <si>
    <t xml:space="preserve">Balkon, überdeckt</t>
  </si>
  <si>
    <t xml:space="preserve">überdeckt, 25 %</t>
  </si>
  <si>
    <t xml:space="preserve">1.10</t>
  </si>
  <si>
    <t xml:space="preserve">Treppenhaus 1. OG</t>
  </si>
  <si>
    <t xml:space="preserve">2.01</t>
  </si>
  <si>
    <t xml:space="preserve">2.02</t>
  </si>
  <si>
    <t xml:space="preserve">2.03</t>
  </si>
  <si>
    <t xml:space="preserve">2.04</t>
  </si>
  <si>
    <t xml:space="preserve">2.05</t>
  </si>
  <si>
    <t xml:space="preserve">2.06</t>
  </si>
  <si>
    <t xml:space="preserve">2.07</t>
  </si>
  <si>
    <t xml:space="preserve">2.10</t>
  </si>
  <si>
    <t xml:space="preserve">Treppenhaus 2. OG</t>
  </si>
  <si>
    <t xml:space="preserve">3.01</t>
  </si>
  <si>
    <t xml:space="preserve">Dachschräge, Höhenanteile erfasst</t>
  </si>
  <si>
    <t xml:space="preserve">3.02</t>
  </si>
  <si>
    <t xml:space="preserve">Dachschräge</t>
  </si>
  <si>
    <t xml:space="preserve">3.03</t>
  </si>
  <si>
    <t xml:space="preserve">3.04</t>
  </si>
  <si>
    <t xml:space="preserve">3.05</t>
  </si>
  <si>
    <t xml:space="preserve">Abstellraum unter Schräge</t>
  </si>
  <si>
    <t xml:space="preserve">innerhalb der Wohnung → 100 %</t>
  </si>
  <si>
    <t xml:space="preserve">3.06</t>
  </si>
  <si>
    <t xml:space="preserve">Dachterrasse</t>
  </si>
  <si>
    <t xml:space="preserve">3.10</t>
  </si>
  <si>
    <t xml:space="preserve">Treppenhaus DG</t>
  </si>
  <si>
    <t xml:space="preserve">SUMME  ·  ALLE ERFASSTEN RÄUME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</si>
</sst>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.00&quot; m²&quot;"/>
    <numFmt numFmtId="167" formatCode="0.0%"/>
    <numFmt numFmtId="168" formatCode="0&quot; %&quot;"/>
    <numFmt numFmtId="169" formatCode="0"/>
    <numFmt numFmtId="170" formatCode="#,##0.00&quot; m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9"/>
      <color rgb="FFC9C6C1"/>
      <name val="Calibri"/>
      <family val="0"/>
      <charset val="1"/>
    </font>
    <font>
      <b val="true"/>
      <sz val="10"/>
      <color rgb="FF262A2E"/>
      <name val="Calibri"/>
      <family val="0"/>
      <charset val="1"/>
    </font>
    <font>
      <sz val="10"/>
      <color rgb="FF1A4C77"/>
      <name val="Calibri"/>
      <family val="0"/>
      <charset val="1"/>
    </font>
    <font>
      <sz val="9"/>
      <color rgb="FF4A4740"/>
      <name val="Calibri"/>
      <family val="0"/>
      <charset val="1"/>
    </font>
    <font>
      <b val="true"/>
      <sz val="8"/>
      <color rgb="FF6E6B66"/>
      <name val="Calibri"/>
      <family val="0"/>
      <charset val="1"/>
    </font>
    <font>
      <b val="true"/>
      <sz val="15"/>
      <color rgb="FF262A2E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1A4C77"/>
      <name val="Calibri"/>
      <family val="0"/>
      <charset val="1"/>
    </font>
    <font>
      <b val="true"/>
      <sz val="10"/>
      <color rgb="FF20242A"/>
      <name val="Calibri"/>
      <family val="0"/>
      <charset val="1"/>
    </font>
    <font>
      <sz val="10"/>
      <color rgb="FF20242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9"/>
      <color rgb="FF6E6B66"/>
      <name val="Calibri"/>
      <family val="0"/>
      <charset val="1"/>
    </font>
    <font>
      <sz val="9"/>
      <color rgb="FF1A4C77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62A2E"/>
        <bgColor rgb="FF20242A"/>
      </patternFill>
    </fill>
    <fill>
      <patternFill patternType="solid">
        <fgColor rgb="FFB5533C"/>
        <bgColor rgb="FFA63A2A"/>
      </patternFill>
    </fill>
    <fill>
      <patternFill patternType="solid">
        <fgColor rgb="FFEBE9E6"/>
        <bgColor rgb="FFFAE6E2"/>
      </patternFill>
    </fill>
    <fill>
      <patternFill patternType="solid">
        <fgColor rgb="FFF6F5F3"/>
        <bgColor rgb="FFEDF3F9"/>
      </patternFill>
    </fill>
    <fill>
      <patternFill patternType="solid">
        <fgColor rgb="FFEDF3F9"/>
        <bgColor rgb="FFF6F5F3"/>
      </patternFill>
    </fill>
    <fill>
      <patternFill patternType="solid">
        <fgColor rgb="FFFFFFFF"/>
        <bgColor rgb="FFF6F5F3"/>
      </patternFill>
    </fill>
    <fill>
      <patternFill patternType="solid">
        <fgColor rgb="FF4A5158"/>
        <bgColor rgb="FF4A474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ck">
        <color rgb="FFB5533C"/>
      </left>
      <right/>
      <top/>
      <bottom style="medium">
        <color rgb="FF262A2E"/>
      </bottom>
      <diagonal/>
    </border>
    <border diagonalUp="false" diagonalDown="false">
      <left/>
      <right/>
      <top/>
      <bottom style="hair">
        <color rgb="FFC4C2BE"/>
      </bottom>
      <diagonal/>
    </border>
    <border diagonalUp="false" diagonalDown="false">
      <left style="thin">
        <color rgb="FF9FBED8"/>
      </left>
      <right style="thin">
        <color rgb="FF9FBED8"/>
      </right>
      <top style="thin">
        <color rgb="FF9FBED8"/>
      </top>
      <bottom style="thin">
        <color rgb="FF9FBED8"/>
      </bottom>
      <diagonal/>
    </border>
    <border diagonalUp="false" diagonalDown="false">
      <left/>
      <right/>
      <top style="thick">
        <color rgb="FFB5533C"/>
      </top>
      <bottom/>
      <diagonal/>
    </border>
    <border diagonalUp="false" diagonalDown="false">
      <left/>
      <right/>
      <top/>
      <bottom style="thin">
        <color rgb="FFC4C2BE"/>
      </bottom>
      <diagonal/>
    </border>
    <border diagonalUp="false" diagonalDown="false">
      <left style="hair">
        <color rgb="FFC4C2BE"/>
      </left>
      <right style="hair">
        <color rgb="FFC4C2BE"/>
      </right>
      <top style="medium">
        <color rgb="FF262A2E"/>
      </top>
      <bottom style="medium">
        <color rgb="FF262A2E"/>
      </bottom>
      <diagonal/>
    </border>
    <border diagonalUp="false" diagonalDown="false">
      <left style="hair">
        <color rgb="FFC4C2BE"/>
      </left>
      <right style="hair">
        <color rgb="FFC4C2BE"/>
      </right>
      <top style="hair">
        <color rgb="FFC4C2BE"/>
      </top>
      <bottom style="hair">
        <color rgb="FFC4C2B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7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10" fillId="7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7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2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3" fillId="5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4" fillId="5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4" fillId="5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3" fillId="7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4" fillId="7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4" fillId="7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2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5" fillId="2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ont>
        <name val="Calibri"/>
        <charset val="1"/>
        <family val="0"/>
        <b val="1"/>
        <color rgb="FF9A6212"/>
        <sz val="10"/>
      </font>
      <fill>
        <patternFill>
          <bgColor rgb="FFFBF0DC"/>
        </patternFill>
      </fill>
    </dxf>
    <dxf>
      <fill>
        <patternFill patternType="solid">
          <fgColor rgb="FF262A2E"/>
          <bgColor rgb="FF000000"/>
        </patternFill>
      </fill>
    </dxf>
    <dxf>
      <fill>
        <patternFill patternType="solid">
          <fgColor rgb="FFF6F5F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6E6B66"/>
          <bgColor rgb="FF000000"/>
        </patternFill>
      </fill>
    </dxf>
    <dxf>
      <fill>
        <patternFill patternType="solid">
          <fgColor rgb="FFEDF3F9"/>
          <bgColor rgb="FF000000"/>
        </patternFill>
      </fill>
    </dxf>
    <dxf>
      <fill>
        <patternFill patternType="solid">
          <fgColor rgb="FF1A4C77"/>
          <bgColor rgb="FF000000"/>
        </patternFill>
      </fill>
    </dxf>
    <dxf>
      <fill>
        <patternFill patternType="solid">
          <fgColor rgb="FF20242A"/>
          <bgColor rgb="FF000000"/>
        </patternFill>
      </fill>
    </dxf>
    <dxf>
      <fill>
        <patternFill patternType="solid">
          <fgColor rgb="FFFBF0DC"/>
          <bgColor rgb="FF000000"/>
        </patternFill>
      </fill>
    </dxf>
    <dxf>
      <fill>
        <patternFill patternType="solid">
          <fgColor rgb="FF9A6212"/>
          <bgColor rgb="FF000000"/>
        </patternFill>
      </fill>
    </dxf>
    <dxf>
      <fill>
        <patternFill patternType="solid">
          <fgColor rgb="FF2F6B4F"/>
          <bgColor rgb="FF000000"/>
        </patternFill>
      </fill>
    </dxf>
    <dxf>
      <font>
        <name val="Calibri"/>
        <charset val="1"/>
        <family val="0"/>
        <b val="1"/>
        <color rgb="FFA63A2A"/>
        <sz val="9"/>
      </font>
      <fill>
        <patternFill>
          <bgColor rgb="FFFAE6E2"/>
        </patternFill>
      </fill>
    </dxf>
    <dxf>
      <font>
        <name val="Calibri"/>
        <charset val="1"/>
        <family val="0"/>
        <b val="1"/>
        <color rgb="FFA63A2A"/>
        <sz val="10"/>
      </font>
      <fill>
        <patternFill>
          <bgColor rgb="FFFAE6E2"/>
        </patternFill>
      </fill>
    </dxf>
    <dxf>
      <font>
        <name val="Calibri"/>
        <charset val="1"/>
        <family val="0"/>
        <b val="1"/>
        <color rgb="FF2F6B4F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212"/>
      <rgbColor rgb="FF800080"/>
      <rgbColor rgb="FF2F6B4F"/>
      <rgbColor rgb="FFC4C2BE"/>
      <rgbColor rgb="FF808080"/>
      <rgbColor rgb="FF9999FF"/>
      <rgbColor rgb="FFB5533C"/>
      <rgbColor rgb="FFFBF0DC"/>
      <rgbColor rgb="FFEDF3F9"/>
      <rgbColor rgb="FF660066"/>
      <rgbColor rgb="FFFF8080"/>
      <rgbColor rgb="FF0066CC"/>
      <rgbColor rgb="FFC9C6C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6F5F3"/>
      <rgbColor rgb="FFEBE9E6"/>
      <rgbColor rgb="FFFAE6E2"/>
      <rgbColor rgb="FF9FBED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E6B66"/>
      <rgbColor rgb="FF969696"/>
      <rgbColor rgb="FF1A4C77"/>
      <rgbColor rgb="FF339966"/>
      <rgbColor rgb="FF003300"/>
      <rgbColor rgb="FF20242A"/>
      <rgbColor rgb="FFA63A2A"/>
      <rgbColor rgb="FF4A4740"/>
      <rgbColor rgb="FF4A5158"/>
      <rgbColor rgb="FF262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62A2E"/>
    <pageSetUpPr fitToPage="true"/>
  </sheetPr>
  <dimension ref="B1:J6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34"/>
    <col collapsed="false" customWidth="true" hidden="false" outlineLevel="0" max="10" min="3" style="0" width="13.5"/>
    <col collapsed="false" customWidth="true" hidden="false" outlineLevel="0" max="11" min="11" style="0" width="2.5"/>
  </cols>
  <sheetData>
    <row r="1" customFormat="false" ht="37.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3.75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</row>
    <row r="4" customFormat="false" ht="6.75" hidden="false" customHeight="true" outlineLevel="0" collapsed="false"/>
    <row r="5" customFormat="false" ht="21" hidden="false" customHeight="true" outlineLevel="0" collapsed="false"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</row>
    <row r="6" customFormat="false" ht="16.5" hidden="false" customHeight="true" outlineLevel="0" collapsed="false">
      <c r="B6" s="5" t="s">
        <v>4</v>
      </c>
      <c r="C6" s="6" t="s">
        <v>5</v>
      </c>
      <c r="D6" s="6"/>
      <c r="E6" s="6"/>
      <c r="F6" s="6"/>
      <c r="G6" s="7" t="s">
        <v>6</v>
      </c>
      <c r="H6" s="7"/>
      <c r="I6" s="7"/>
      <c r="J6" s="7"/>
    </row>
    <row r="7" customFormat="false" ht="16.5" hidden="false" customHeight="true" outlineLevel="0" collapsed="false">
      <c r="B7" s="5" t="s">
        <v>7</v>
      </c>
      <c r="C7" s="6" t="s">
        <v>8</v>
      </c>
      <c r="D7" s="6"/>
      <c r="E7" s="6"/>
      <c r="F7" s="6"/>
      <c r="G7" s="7" t="s">
        <v>9</v>
      </c>
      <c r="H7" s="7"/>
      <c r="I7" s="7"/>
      <c r="J7" s="7"/>
    </row>
    <row r="8" customFormat="false" ht="16.5" hidden="false" customHeight="true" outlineLevel="0" collapsed="false">
      <c r="B8" s="5" t="s">
        <v>10</v>
      </c>
      <c r="C8" s="6" t="s">
        <v>11</v>
      </c>
      <c r="D8" s="6"/>
      <c r="E8" s="6"/>
      <c r="F8" s="6"/>
      <c r="G8" s="7" t="s">
        <v>12</v>
      </c>
      <c r="H8" s="7"/>
      <c r="I8" s="7"/>
      <c r="J8" s="7"/>
    </row>
    <row r="9" customFormat="false" ht="16.5" hidden="false" customHeight="true" outlineLevel="0" collapsed="false">
      <c r="B9" s="5" t="s">
        <v>13</v>
      </c>
      <c r="C9" s="6" t="s">
        <v>14</v>
      </c>
      <c r="D9" s="6"/>
      <c r="E9" s="6"/>
      <c r="F9" s="6"/>
      <c r="G9" s="7" t="s">
        <v>15</v>
      </c>
      <c r="H9" s="7"/>
      <c r="I9" s="7"/>
      <c r="J9" s="7"/>
    </row>
    <row r="10" customFormat="false" ht="16.5" hidden="false" customHeight="true" outlineLevel="0" collapsed="false">
      <c r="B10" s="5" t="s">
        <v>16</v>
      </c>
      <c r="C10" s="6" t="s">
        <v>17</v>
      </c>
      <c r="D10" s="6"/>
      <c r="E10" s="6"/>
      <c r="F10" s="6"/>
      <c r="G10" s="7" t="s">
        <v>18</v>
      </c>
      <c r="H10" s="7"/>
      <c r="I10" s="7"/>
      <c r="J10" s="7"/>
    </row>
    <row r="11" customFormat="false" ht="16.5" hidden="false" customHeight="true" outlineLevel="0" collapsed="false">
      <c r="B11" s="5" t="s">
        <v>19</v>
      </c>
      <c r="C11" s="6" t="s">
        <v>20</v>
      </c>
      <c r="D11" s="6"/>
      <c r="E11" s="6"/>
      <c r="F11" s="6"/>
      <c r="G11" s="7" t="s">
        <v>21</v>
      </c>
      <c r="H11" s="7"/>
      <c r="I11" s="7"/>
      <c r="J11" s="7"/>
    </row>
    <row r="12" customFormat="false" ht="16.5" hidden="false" customHeight="true" outlineLevel="0" collapsed="false">
      <c r="B12" s="5" t="s">
        <v>22</v>
      </c>
      <c r="C12" s="8" t="n">
        <v>46203</v>
      </c>
      <c r="D12" s="8"/>
      <c r="E12" s="8"/>
      <c r="F12" s="8"/>
      <c r="G12" s="7" t="s">
        <v>23</v>
      </c>
      <c r="H12" s="7"/>
      <c r="I12" s="7"/>
      <c r="J12" s="7"/>
    </row>
    <row r="13" customFormat="false" ht="16.5" hidden="false" customHeight="true" outlineLevel="0" collapsed="false">
      <c r="B13" s="5" t="s">
        <v>24</v>
      </c>
      <c r="C13" s="6" t="s">
        <v>25</v>
      </c>
      <c r="D13" s="6"/>
      <c r="E13" s="6"/>
      <c r="F13" s="6"/>
      <c r="G13" s="7" t="s">
        <v>26</v>
      </c>
      <c r="H13" s="7"/>
      <c r="I13" s="7"/>
      <c r="J13" s="7"/>
    </row>
    <row r="14" customFormat="false" ht="6.75" hidden="false" customHeight="true" outlineLevel="0" collapsed="false"/>
    <row r="15" customFormat="false" ht="21" hidden="false" customHeight="true" outlineLevel="0" collapsed="false">
      <c r="B15" s="4" t="s">
        <v>27</v>
      </c>
      <c r="C15" s="4"/>
      <c r="D15" s="4"/>
      <c r="E15" s="4"/>
      <c r="F15" s="4"/>
      <c r="G15" s="4"/>
      <c r="H15" s="4"/>
      <c r="I15" s="4"/>
      <c r="J15" s="4"/>
    </row>
    <row r="16" customFormat="false" ht="15" hidden="false" customHeight="true" outlineLevel="0" collapsed="false">
      <c r="B16" s="9" t="s">
        <v>28</v>
      </c>
      <c r="C16" s="9"/>
      <c r="D16" s="9"/>
      <c r="E16" s="9" t="s">
        <v>29</v>
      </c>
      <c r="F16" s="9"/>
      <c r="G16" s="9"/>
      <c r="H16" s="9" t="s">
        <v>30</v>
      </c>
      <c r="I16" s="9"/>
      <c r="J16" s="9"/>
    </row>
    <row r="17" customFormat="false" ht="25.5" hidden="false" customHeight="true" outlineLevel="0" collapsed="false">
      <c r="B17" s="10" t="n">
        <f aca="false">C30</f>
        <v>451.92</v>
      </c>
      <c r="C17" s="10"/>
      <c r="D17" s="10"/>
      <c r="E17" s="10" t="n">
        <f aca="false">D30</f>
        <v>82.96</v>
      </c>
      <c r="F17" s="10"/>
      <c r="G17" s="10"/>
      <c r="H17" s="11" t="n">
        <f aca="false">E30</f>
        <v>0.183572313683838</v>
      </c>
      <c r="I17" s="11"/>
      <c r="J17" s="11"/>
    </row>
    <row r="18" customFormat="false" ht="15" hidden="false" customHeight="true" outlineLevel="0" collapsed="false">
      <c r="B18" s="9" t="s">
        <v>31</v>
      </c>
      <c r="C18" s="9"/>
      <c r="D18" s="9"/>
      <c r="E18" s="9" t="s">
        <v>32</v>
      </c>
      <c r="F18" s="9"/>
      <c r="G18" s="9"/>
      <c r="H18" s="9" t="s">
        <v>33</v>
      </c>
      <c r="I18" s="9"/>
      <c r="J18" s="9"/>
    </row>
    <row r="19" customFormat="false" ht="25.5" hidden="false" customHeight="true" outlineLevel="0" collapsed="false">
      <c r="B19" s="10" t="n">
        <f aca="false">F30</f>
        <v>368.96</v>
      </c>
      <c r="C19" s="10"/>
      <c r="D19" s="10"/>
      <c r="E19" s="10" t="n">
        <f aca="false">G30</f>
        <v>288.26</v>
      </c>
      <c r="F19" s="10"/>
      <c r="G19" s="10"/>
      <c r="H19" s="10" t="n">
        <f aca="false">H30</f>
        <v>10.08</v>
      </c>
      <c r="I19" s="10"/>
      <c r="J19" s="10"/>
    </row>
    <row r="20" customFormat="false" ht="15" hidden="false" customHeight="true" outlineLevel="0" collapsed="false">
      <c r="B20" s="9" t="s">
        <v>34</v>
      </c>
      <c r="C20" s="9"/>
      <c r="D20" s="9"/>
      <c r="E20" s="9" t="s">
        <v>35</v>
      </c>
      <c r="F20" s="9"/>
      <c r="G20" s="9"/>
      <c r="H20" s="9" t="s">
        <v>36</v>
      </c>
      <c r="I20" s="9"/>
      <c r="J20" s="9"/>
    </row>
    <row r="21" customFormat="false" ht="25.5" hidden="false" customHeight="true" outlineLevel="0" collapsed="false">
      <c r="B21" s="10" t="n">
        <f aca="false">I30</f>
        <v>70.62</v>
      </c>
      <c r="C21" s="10"/>
      <c r="D21" s="10"/>
      <c r="E21" s="10" t="n">
        <f aca="false">J30</f>
        <v>232.98</v>
      </c>
      <c r="F21" s="10"/>
      <c r="G21" s="10"/>
      <c r="H21" s="10" t="n">
        <f aca="false">SUMIF(Raumaufmaß!$P$6:$P$85,"&gt;0",Raumaufmaß!$L$6:$L$85)-J30</f>
        <v>33.74</v>
      </c>
      <c r="I21" s="10"/>
      <c r="J21" s="10"/>
    </row>
    <row r="22" customFormat="false" ht="6.75" hidden="false" customHeight="true" outlineLevel="0" collapsed="false"/>
    <row r="23" customFormat="false" ht="21" hidden="false" customHeight="true" outlineLevel="0" collapsed="false">
      <c r="B23" s="4" t="s">
        <v>37</v>
      </c>
      <c r="C23" s="4"/>
      <c r="D23" s="4"/>
      <c r="E23" s="4"/>
      <c r="F23" s="4"/>
      <c r="G23" s="4"/>
      <c r="H23" s="4"/>
      <c r="I23" s="4"/>
      <c r="J23" s="4"/>
    </row>
    <row r="24" customFormat="false" ht="30" hidden="false" customHeight="true" outlineLevel="0" collapsed="false">
      <c r="B24" s="12" t="s">
        <v>38</v>
      </c>
      <c r="C24" s="13" t="s">
        <v>39</v>
      </c>
      <c r="D24" s="13" t="s">
        <v>40</v>
      </c>
      <c r="E24" s="13" t="s">
        <v>41</v>
      </c>
      <c r="F24" s="13" t="s">
        <v>42</v>
      </c>
      <c r="G24" s="13" t="s">
        <v>43</v>
      </c>
      <c r="H24" s="13" t="s">
        <v>44</v>
      </c>
      <c r="I24" s="13" t="s">
        <v>45</v>
      </c>
      <c r="J24" s="13" t="s">
        <v>46</v>
      </c>
    </row>
    <row r="25" customFormat="false" ht="18" hidden="false" customHeight="true" outlineLevel="0" collapsed="false">
      <c r="B25" s="14" t="s">
        <v>47</v>
      </c>
      <c r="C25" s="15" t="n">
        <v>88</v>
      </c>
      <c r="D25" s="16" t="n">
        <f aca="false">IF(N($C25)=0,0,$C25-$F25)</f>
        <v>14.68</v>
      </c>
      <c r="E25" s="17" t="n">
        <f aca="false">IF(N($C25)=0,"",$D25/$C25)</f>
        <v>0.166818181818182</v>
      </c>
      <c r="F25" s="16" t="n">
        <f aca="false">$G25+$H25+$I25</f>
        <v>73.32</v>
      </c>
      <c r="G25" s="18" t="n">
        <f aca="false">SUMIFS(Raumaufmaß!$L$6:$L$85,Raumaufmaß!$B$6:$B$85,$B25,Raumaufmaß!$F$6:$F$85,"NUF*")</f>
        <v>45.72</v>
      </c>
      <c r="H25" s="18" t="n">
        <f aca="false">SUMIFS(Raumaufmaß!$L$6:$L$85,Raumaufmaß!$B$6:$B$85,$B25,Raumaufmaß!$F$6:$F$85,"TF*")</f>
        <v>10.08</v>
      </c>
      <c r="I25" s="18" t="n">
        <f aca="false">SUMIFS(Raumaufmaß!$L$6:$L$85,Raumaufmaß!$B$6:$B$85,$B25,Raumaufmaß!$F$6:$F$85,"VF*")</f>
        <v>17.52</v>
      </c>
      <c r="J25" s="16" t="n">
        <f aca="false">SUMIF(Raumaufmaß!$B$6:$B$85,$B25,Raumaufmaß!$Q$6:$Q$85)</f>
        <v>0</v>
      </c>
    </row>
    <row r="26" customFormat="false" ht="18" hidden="false" customHeight="true" outlineLevel="0" collapsed="false">
      <c r="B26" s="14" t="s">
        <v>48</v>
      </c>
      <c r="C26" s="15" t="n">
        <v>98</v>
      </c>
      <c r="D26" s="19" t="n">
        <f aca="false">IF(N($C26)=0,0,$C26-$F26)</f>
        <v>19.64</v>
      </c>
      <c r="E26" s="20" t="n">
        <f aca="false">IF(N($C26)=0,"",$D26/$C26)</f>
        <v>0.200408163265306</v>
      </c>
      <c r="F26" s="19" t="n">
        <f aca="false">$G26+$H26+$I26</f>
        <v>78.36</v>
      </c>
      <c r="G26" s="21" t="n">
        <f aca="false">SUMIFS(Raumaufmaß!$L$6:$L$85,Raumaufmaß!$B$6:$B$85,$B26,Raumaufmaß!$F$6:$F$85,"NUF*")</f>
        <v>63</v>
      </c>
      <c r="H26" s="21" t="n">
        <f aca="false">SUMIFS(Raumaufmaß!$L$6:$L$85,Raumaufmaß!$B$6:$B$85,$B26,Raumaufmaß!$F$6:$F$85,"TF*")</f>
        <v>0</v>
      </c>
      <c r="I26" s="21" t="n">
        <f aca="false">SUMIFS(Raumaufmaß!$L$6:$L$85,Raumaufmaß!$B$6:$B$85,$B26,Raumaufmaß!$F$6:$F$85,"VF*")</f>
        <v>15.36</v>
      </c>
      <c r="J26" s="19" t="n">
        <f aca="false">SUMIF(Raumaufmaß!$B$6:$B$85,$B26,Raumaufmaß!$Q$6:$Q$85)</f>
        <v>61.74</v>
      </c>
    </row>
    <row r="27" customFormat="false" ht="18" hidden="false" customHeight="true" outlineLevel="0" collapsed="false">
      <c r="B27" s="14" t="s">
        <v>49</v>
      </c>
      <c r="C27" s="15" t="n">
        <v>93.76</v>
      </c>
      <c r="D27" s="16" t="n">
        <f aca="false">IF(N($C27)=0,0,$C27-$F27)</f>
        <v>16.64</v>
      </c>
      <c r="E27" s="17" t="n">
        <f aca="false">IF(N($C27)=0,"",$D27/$C27)</f>
        <v>0.177474402730375</v>
      </c>
      <c r="F27" s="16" t="n">
        <f aca="false">$G27+$H27+$I27</f>
        <v>77.12</v>
      </c>
      <c r="G27" s="18" t="n">
        <f aca="false">SUMIFS(Raumaufmaß!$L$6:$L$85,Raumaufmaß!$B$6:$B$85,$B27,Raumaufmaß!$F$6:$F$85,"NUF*")</f>
        <v>64.28</v>
      </c>
      <c r="H27" s="18" t="n">
        <f aca="false">SUMIFS(Raumaufmaß!$L$6:$L$85,Raumaufmaß!$B$6:$B$85,$B27,Raumaufmaß!$F$6:$F$85,"TF*")</f>
        <v>0</v>
      </c>
      <c r="I27" s="18" t="n">
        <f aca="false">SUMIFS(Raumaufmaß!$L$6:$L$85,Raumaufmaß!$B$6:$B$85,$B27,Raumaufmaß!$F$6:$F$85,"VF*")</f>
        <v>12.84</v>
      </c>
      <c r="J27" s="16" t="n">
        <f aca="false">SUMIF(Raumaufmaß!$B$6:$B$85,$B27,Raumaufmaß!$Q$6:$Q$85)</f>
        <v>66.2</v>
      </c>
    </row>
    <row r="28" customFormat="false" ht="18" hidden="false" customHeight="true" outlineLevel="0" collapsed="false">
      <c r="B28" s="14" t="s">
        <v>50</v>
      </c>
      <c r="C28" s="15" t="n">
        <v>93.76</v>
      </c>
      <c r="D28" s="19" t="n">
        <f aca="false">IF(N($C28)=0,0,$C28-$F28)</f>
        <v>16.64</v>
      </c>
      <c r="E28" s="20" t="n">
        <f aca="false">IF(N($C28)=0,"",$D28/$C28)</f>
        <v>0.177474402730375</v>
      </c>
      <c r="F28" s="19" t="n">
        <f aca="false">$G28+$H28+$I28</f>
        <v>77.12</v>
      </c>
      <c r="G28" s="21" t="n">
        <f aca="false">SUMIFS(Raumaufmaß!$L$6:$L$85,Raumaufmaß!$B$6:$B$85,$B28,Raumaufmaß!$F$6:$F$85,"NUF*")</f>
        <v>64.28</v>
      </c>
      <c r="H28" s="21" t="n">
        <f aca="false">SUMIFS(Raumaufmaß!$L$6:$L$85,Raumaufmaß!$B$6:$B$85,$B28,Raumaufmaß!$F$6:$F$85,"TF*")</f>
        <v>0</v>
      </c>
      <c r="I28" s="21" t="n">
        <f aca="false">SUMIFS(Raumaufmaß!$L$6:$L$85,Raumaufmaß!$B$6:$B$85,$B28,Raumaufmaß!$F$6:$F$85,"VF*")</f>
        <v>12.84</v>
      </c>
      <c r="J28" s="19" t="n">
        <f aca="false">SUMIF(Raumaufmaß!$B$6:$B$85,$B28,Raumaufmaß!$Q$6:$Q$85)</f>
        <v>66.2</v>
      </c>
    </row>
    <row r="29" customFormat="false" ht="18" hidden="false" customHeight="true" outlineLevel="0" collapsed="false">
      <c r="B29" s="14" t="s">
        <v>51</v>
      </c>
      <c r="C29" s="15" t="n">
        <v>78.4</v>
      </c>
      <c r="D29" s="16" t="n">
        <f aca="false">IF(N($C29)=0,0,$C29-$F29)</f>
        <v>15.36</v>
      </c>
      <c r="E29" s="17" t="n">
        <f aca="false">IF(N($C29)=0,"",$D29/$C29)</f>
        <v>0.195918367346939</v>
      </c>
      <c r="F29" s="16" t="n">
        <f aca="false">$G29+$H29+$I29</f>
        <v>63.04</v>
      </c>
      <c r="G29" s="18" t="n">
        <f aca="false">SUMIFS(Raumaufmaß!$L$6:$L$85,Raumaufmaß!$B$6:$B$85,$B29,Raumaufmaß!$F$6:$F$85,"NUF*")</f>
        <v>50.98</v>
      </c>
      <c r="H29" s="18" t="n">
        <f aca="false">SUMIFS(Raumaufmaß!$L$6:$L$85,Raumaufmaß!$B$6:$B$85,$B29,Raumaufmaß!$F$6:$F$85,"TF*")</f>
        <v>0</v>
      </c>
      <c r="I29" s="18" t="n">
        <f aca="false">SUMIFS(Raumaufmaß!$L$6:$L$85,Raumaufmaß!$B$6:$B$85,$B29,Raumaufmaß!$F$6:$F$85,"VF*")</f>
        <v>12.06</v>
      </c>
      <c r="J29" s="16" t="n">
        <f aca="false">SUMIF(Raumaufmaß!$B$6:$B$85,$B29,Raumaufmaß!$Q$6:$Q$85)</f>
        <v>38.84</v>
      </c>
    </row>
    <row r="30" customFormat="false" ht="21" hidden="false" customHeight="true" outlineLevel="0" collapsed="false">
      <c r="B30" s="22" t="s">
        <v>52</v>
      </c>
      <c r="C30" s="23" t="n">
        <f aca="false">SUM(C25:C29)</f>
        <v>451.92</v>
      </c>
      <c r="D30" s="23" t="n">
        <f aca="false">SUM(D25:D29)</f>
        <v>82.96</v>
      </c>
      <c r="E30" s="24" t="n">
        <f aca="false">IF(N($C30)=0,"",$D30/$C30)</f>
        <v>0.183572313683838</v>
      </c>
      <c r="F30" s="23" t="n">
        <f aca="false">SUM(F25:F29)</f>
        <v>368.96</v>
      </c>
      <c r="G30" s="23" t="n">
        <f aca="false">SUM(G25:G29)</f>
        <v>288.26</v>
      </c>
      <c r="H30" s="23" t="n">
        <f aca="false">SUM(H25:H29)</f>
        <v>10.08</v>
      </c>
      <c r="I30" s="23" t="n">
        <f aca="false">SUM(I25:I29)</f>
        <v>70.62</v>
      </c>
      <c r="J30" s="23" t="n">
        <f aca="false">SUM(J25:J29)</f>
        <v>232.98</v>
      </c>
    </row>
    <row r="31" customFormat="false" ht="6.75" hidden="false" customHeight="true" outlineLevel="0" collapsed="false"/>
    <row r="32" customFormat="false" ht="21" hidden="false" customHeight="true" outlineLevel="0" collapsed="false">
      <c r="B32" s="4" t="s">
        <v>53</v>
      </c>
      <c r="C32" s="4"/>
      <c r="D32" s="4"/>
      <c r="E32" s="4"/>
      <c r="F32" s="4"/>
      <c r="G32" s="4"/>
      <c r="H32" s="4"/>
      <c r="I32" s="4"/>
      <c r="J32" s="4"/>
    </row>
    <row r="33" customFormat="false" ht="30" hidden="false" customHeight="true" outlineLevel="0" collapsed="false">
      <c r="B33" s="12" t="s">
        <v>54</v>
      </c>
      <c r="C33" s="13" t="s">
        <v>55</v>
      </c>
      <c r="D33" s="13" t="s">
        <v>56</v>
      </c>
      <c r="E33" s="13" t="s">
        <v>57</v>
      </c>
      <c r="F33" s="13" t="s">
        <v>58</v>
      </c>
      <c r="G33" s="13" t="s">
        <v>59</v>
      </c>
      <c r="H33" s="13" t="s">
        <v>46</v>
      </c>
      <c r="I33" s="13" t="s">
        <v>60</v>
      </c>
      <c r="J33" s="13" t="s">
        <v>61</v>
      </c>
    </row>
    <row r="34" customFormat="false" ht="18" hidden="false" customHeight="true" outlineLevel="0" collapsed="false">
      <c r="B34" s="14" t="s">
        <v>62</v>
      </c>
      <c r="C34" s="16" t="n">
        <f aca="false">SUMIF(Raumaufmaß!$C$6:$C$85,$B34,Raumaufmaß!$L$6:$L$85)</f>
        <v>74.92</v>
      </c>
      <c r="D34" s="18" t="n">
        <f aca="false">SUMIFS(Raumaufmaß!$L$6:$L$85,Raumaufmaß!$C$6:$C$85,$B34,Raumaufmaß!$F$6:$F$85,"NUF*")</f>
        <v>18.4</v>
      </c>
      <c r="E34" s="18" t="n">
        <f aca="false">SUMIFS(Raumaufmaß!$L$6:$L$85,Raumaufmaß!$C$6:$C$85,$B34,Raumaufmaß!$F$6:$F$85,"VF*")</f>
        <v>46.44</v>
      </c>
      <c r="F34" s="18" t="n">
        <f aca="false">SUMIFS(Raumaufmaß!$L$6:$L$85,Raumaufmaß!$C$6:$C$85,$B34,Raumaufmaß!$F$6:$F$85,"TF*")</f>
        <v>10.08</v>
      </c>
      <c r="G34" s="18" t="n">
        <f aca="false">SUMIFS(Raumaufmaß!$L$6:$L$85,Raumaufmaß!$C$6:$C$85,$B34,Raumaufmaß!$G$6:$G$85,"b")+SUMIFS(Raumaufmaß!$L$6:$L$85,Raumaufmaß!$C$6:$C$85,$B34,Raumaufmaß!$G$6:$G$85,"c")</f>
        <v>0</v>
      </c>
      <c r="H34" s="16" t="n">
        <f aca="false">SUMIF(Raumaufmaß!$C$6:$C$85,$B34,Raumaufmaß!$Q$6:$Q$85)</f>
        <v>0</v>
      </c>
      <c r="I34" s="18" t="n">
        <f aca="false">$C34-$H34</f>
        <v>74.92</v>
      </c>
      <c r="J34" s="17" t="n">
        <f aca="false">IF(N($C34)=0,"",$I34/$C34)</f>
        <v>1</v>
      </c>
    </row>
    <row r="35" customFormat="false" ht="18" hidden="false" customHeight="true" outlineLevel="0" collapsed="false">
      <c r="B35" s="14" t="s">
        <v>63</v>
      </c>
      <c r="C35" s="19" t="n">
        <f aca="false">SUMIF(Raumaufmaß!$C$6:$C$85,$B35,Raumaufmaß!$L$6:$L$85)</f>
        <v>76.92</v>
      </c>
      <c r="D35" s="21" t="n">
        <f aca="false">SUMIFS(Raumaufmaß!$L$6:$L$85,Raumaufmaß!$C$6:$C$85,$B35,Raumaufmaß!$F$6:$F$85,"NUF*")</f>
        <v>70.68</v>
      </c>
      <c r="E35" s="21" t="n">
        <f aca="false">SUMIFS(Raumaufmaß!$L$6:$L$85,Raumaufmaß!$C$6:$C$85,$B35,Raumaufmaß!$F$6:$F$85,"VF*")</f>
        <v>6.24</v>
      </c>
      <c r="F35" s="21" t="n">
        <f aca="false">SUMIFS(Raumaufmaß!$L$6:$L$85,Raumaufmaß!$C$6:$C$85,$B35,Raumaufmaß!$F$6:$F$85,"TF*")</f>
        <v>0</v>
      </c>
      <c r="G35" s="21" t="n">
        <f aca="false">SUMIFS(Raumaufmaß!$L$6:$L$85,Raumaufmaß!$C$6:$C$85,$B35,Raumaufmaß!$G$6:$G$85,"b")+SUMIFS(Raumaufmaß!$L$6:$L$85,Raumaufmaß!$C$6:$C$85,$B35,Raumaufmaß!$G$6:$G$85,"c")</f>
        <v>10</v>
      </c>
      <c r="H35" s="19" t="n">
        <f aca="false">SUMIF(Raumaufmaß!$C$6:$C$85,$B35,Raumaufmaß!$Q$6:$Q$85)</f>
        <v>61.74</v>
      </c>
      <c r="I35" s="21" t="n">
        <f aca="false">$C35-$H35</f>
        <v>15.18</v>
      </c>
      <c r="J35" s="20" t="n">
        <f aca="false">IF(N($C35)=0,"",$I35/$C35)</f>
        <v>0.197347893915757</v>
      </c>
    </row>
    <row r="36" customFormat="false" ht="18" hidden="false" customHeight="true" outlineLevel="0" collapsed="false">
      <c r="B36" s="14" t="s">
        <v>64</v>
      </c>
      <c r="C36" s="16" t="n">
        <f aca="false">SUMIF(Raumaufmaß!$C$6:$C$85,$B36,Raumaufmaß!$L$6:$L$85)</f>
        <v>77.56</v>
      </c>
      <c r="D36" s="18" t="n">
        <f aca="false">SUMIFS(Raumaufmaß!$L$6:$L$85,Raumaufmaß!$C$6:$C$85,$B36,Raumaufmaß!$F$6:$F$85,"NUF*")</f>
        <v>71.32</v>
      </c>
      <c r="E36" s="18" t="n">
        <f aca="false">SUMIFS(Raumaufmaß!$L$6:$L$85,Raumaufmaß!$C$6:$C$85,$B36,Raumaufmaß!$F$6:$F$85,"VF*")</f>
        <v>6.24</v>
      </c>
      <c r="F36" s="18" t="n">
        <f aca="false">SUMIFS(Raumaufmaß!$L$6:$L$85,Raumaufmaß!$C$6:$C$85,$B36,Raumaufmaß!$F$6:$F$85,"TF*")</f>
        <v>0</v>
      </c>
      <c r="G36" s="18" t="n">
        <f aca="false">SUMIFS(Raumaufmaß!$L$6:$L$85,Raumaufmaß!$C$6:$C$85,$B36,Raumaufmaß!$G$6:$G$85,"b")+SUMIFS(Raumaufmaß!$L$6:$L$85,Raumaufmaß!$C$6:$C$85,$B36,Raumaufmaß!$G$6:$G$85,"c")</f>
        <v>5.76</v>
      </c>
      <c r="H36" s="16" t="n">
        <f aca="false">SUMIF(Raumaufmaß!$C$6:$C$85,$B36,Raumaufmaß!$Q$6:$Q$85)</f>
        <v>66.2</v>
      </c>
      <c r="I36" s="18" t="n">
        <f aca="false">$C36-$H36</f>
        <v>11.36</v>
      </c>
      <c r="J36" s="17" t="n">
        <f aca="false">IF(N($C36)=0,"",$I36/$C36)</f>
        <v>0.146467251160392</v>
      </c>
    </row>
    <row r="37" customFormat="false" ht="18" hidden="false" customHeight="true" outlineLevel="0" collapsed="false">
      <c r="B37" s="14" t="s">
        <v>65</v>
      </c>
      <c r="C37" s="19" t="n">
        <f aca="false">SUMIF(Raumaufmaß!$C$6:$C$85,$B37,Raumaufmaß!$L$6:$L$85)</f>
        <v>77.12</v>
      </c>
      <c r="D37" s="21" t="n">
        <f aca="false">SUMIFS(Raumaufmaß!$L$6:$L$85,Raumaufmaß!$C$6:$C$85,$B37,Raumaufmaß!$F$6:$F$85,"NUF*")</f>
        <v>70.88</v>
      </c>
      <c r="E37" s="21" t="n">
        <f aca="false">SUMIFS(Raumaufmaß!$L$6:$L$85,Raumaufmaß!$C$6:$C$85,$B37,Raumaufmaß!$F$6:$F$85,"VF*")</f>
        <v>6.24</v>
      </c>
      <c r="F37" s="21" t="n">
        <f aca="false">SUMIFS(Raumaufmaß!$L$6:$L$85,Raumaufmaß!$C$6:$C$85,$B37,Raumaufmaß!$F$6:$F$85,"TF*")</f>
        <v>0</v>
      </c>
      <c r="G37" s="21" t="n">
        <f aca="false">SUMIFS(Raumaufmaß!$L$6:$L$85,Raumaufmaß!$C$6:$C$85,$B37,Raumaufmaß!$G$6:$G$85,"b")+SUMIFS(Raumaufmaß!$L$6:$L$85,Raumaufmaß!$C$6:$C$85,$B37,Raumaufmaß!$G$6:$G$85,"c")</f>
        <v>5.76</v>
      </c>
      <c r="H37" s="19" t="n">
        <f aca="false">SUMIF(Raumaufmaß!$C$6:$C$85,$B37,Raumaufmaß!$Q$6:$Q$85)</f>
        <v>66.2</v>
      </c>
      <c r="I37" s="21" t="n">
        <f aca="false">$C37-$H37</f>
        <v>10.92</v>
      </c>
      <c r="J37" s="20" t="n">
        <f aca="false">IF(N($C37)=0,"",$I37/$C37)</f>
        <v>0.141597510373444</v>
      </c>
    </row>
    <row r="38" customFormat="false" ht="18" hidden="false" customHeight="true" outlineLevel="0" collapsed="false">
      <c r="B38" s="14" t="s">
        <v>66</v>
      </c>
      <c r="C38" s="16" t="n">
        <f aca="false">SUMIF(Raumaufmaß!$C$6:$C$85,$B38,Raumaufmaß!$L$6:$L$85)</f>
        <v>62.44</v>
      </c>
      <c r="D38" s="18" t="n">
        <f aca="false">SUMIFS(Raumaufmaß!$L$6:$L$85,Raumaufmaß!$C$6:$C$85,$B38,Raumaufmaß!$F$6:$F$85,"NUF*")</f>
        <v>56.98</v>
      </c>
      <c r="E38" s="18" t="n">
        <f aca="false">SUMIFS(Raumaufmaß!$L$6:$L$85,Raumaufmaß!$C$6:$C$85,$B38,Raumaufmaß!$F$6:$F$85,"VF*")</f>
        <v>5.46</v>
      </c>
      <c r="F38" s="18" t="n">
        <f aca="false">SUMIFS(Raumaufmaß!$L$6:$L$85,Raumaufmaß!$C$6:$C$85,$B38,Raumaufmaß!$F$6:$F$85,"TF*")</f>
        <v>0</v>
      </c>
      <c r="G38" s="18" t="n">
        <f aca="false">SUMIFS(Raumaufmaß!$L$6:$L$85,Raumaufmaß!$C$6:$C$85,$B38,Raumaufmaß!$G$6:$G$85,"b")+SUMIFS(Raumaufmaß!$L$6:$L$85,Raumaufmaß!$C$6:$C$85,$B38,Raumaufmaß!$G$6:$G$85,"c")</f>
        <v>6.4</v>
      </c>
      <c r="H38" s="16" t="n">
        <f aca="false">SUMIF(Raumaufmaß!$C$6:$C$85,$B38,Raumaufmaß!$Q$6:$Q$85)</f>
        <v>38.84</v>
      </c>
      <c r="I38" s="18" t="n">
        <f aca="false">$C38-$H38</f>
        <v>23.6</v>
      </c>
      <c r="J38" s="17" t="n">
        <f aca="false">IF(N($C38)=0,"",$I38/$C38)</f>
        <v>0.377962844330557</v>
      </c>
    </row>
    <row r="39" customFormat="false" ht="21" hidden="false" customHeight="true" outlineLevel="0" collapsed="false">
      <c r="B39" s="22" t="s">
        <v>67</v>
      </c>
      <c r="C39" s="23" t="n">
        <f aca="false">SUM(C34:C38)</f>
        <v>368.96</v>
      </c>
      <c r="D39" s="23" t="n">
        <f aca="false">SUM(D34:D38)</f>
        <v>288.26</v>
      </c>
      <c r="E39" s="23" t="n">
        <f aca="false">SUM(E34:E38)</f>
        <v>70.62</v>
      </c>
      <c r="F39" s="23" t="n">
        <f aca="false">SUM(F34:F38)</f>
        <v>10.08</v>
      </c>
      <c r="G39" s="23" t="n">
        <f aca="false">SUM(G34:G38)</f>
        <v>27.92</v>
      </c>
      <c r="H39" s="23" t="n">
        <f aca="false">SUM(H34:H38)</f>
        <v>232.98</v>
      </c>
      <c r="I39" s="23" t="n">
        <f aca="false">SUM(I34:I38)</f>
        <v>135.98</v>
      </c>
      <c r="J39" s="24" t="n">
        <f aca="false">IF(N($C39)=0,"",$I39/$C39)</f>
        <v>0.368549436253252</v>
      </c>
    </row>
    <row r="40" customFormat="false" ht="6.75" hidden="false" customHeight="true" outlineLevel="0" collapsed="false"/>
    <row r="41" customFormat="false" ht="21" hidden="false" customHeight="true" outlineLevel="0" collapsed="false">
      <c r="B41" s="4" t="s">
        <v>68</v>
      </c>
      <c r="C41" s="4"/>
      <c r="D41" s="4"/>
      <c r="E41" s="4"/>
      <c r="F41" s="4"/>
      <c r="G41" s="4"/>
      <c r="H41" s="4"/>
      <c r="I41" s="4"/>
      <c r="J41" s="4"/>
    </row>
    <row r="42" customFormat="false" ht="16.5" hidden="false" customHeight="true" outlineLevel="0" collapsed="false">
      <c r="B42" s="25"/>
      <c r="C42" s="26" t="s">
        <v>69</v>
      </c>
      <c r="D42" s="26"/>
      <c r="E42" s="26"/>
      <c r="F42" s="26"/>
      <c r="G42" s="26"/>
      <c r="H42" s="27" t="s">
        <v>70</v>
      </c>
      <c r="I42" s="27"/>
      <c r="J42" s="27"/>
    </row>
    <row r="43" customFormat="false" ht="19.5" hidden="false" customHeight="true" outlineLevel="0" collapsed="false">
      <c r="B43" s="12" t="s">
        <v>71</v>
      </c>
      <c r="C43" s="13" t="s">
        <v>72</v>
      </c>
      <c r="D43" s="13" t="s">
        <v>73</v>
      </c>
      <c r="E43" s="13" t="s">
        <v>74</v>
      </c>
      <c r="F43" s="13" t="s">
        <v>75</v>
      </c>
      <c r="G43" s="13" t="s">
        <v>76</v>
      </c>
      <c r="H43" s="13" t="s">
        <v>77</v>
      </c>
      <c r="I43" s="13" t="s">
        <v>78</v>
      </c>
      <c r="J43" s="13" t="s">
        <v>79</v>
      </c>
    </row>
    <row r="44" customFormat="false" ht="16.5" hidden="false" customHeight="true" outlineLevel="0" collapsed="false">
      <c r="B44" s="28" t="s">
        <v>80</v>
      </c>
      <c r="C44" s="18" t="n">
        <f aca="false">SUMIFS(Raumaufmaß!$L$6:$L$85,Raumaufmaß!$F$6:$F$85,$B44,Raumaufmaß!$G$6:$G$85,"a")</f>
        <v>209.78</v>
      </c>
      <c r="D44" s="18" t="n">
        <f aca="false">SUMIFS(Raumaufmaß!$L$6:$L$85,Raumaufmaß!$F$6:$F$85,$B44,Raumaufmaß!$G$6:$G$85,"b")</f>
        <v>11.52</v>
      </c>
      <c r="E44" s="18" t="n">
        <f aca="false">SUMIFS(Raumaufmaß!$L$6:$L$85,Raumaufmaß!$F$6:$F$85,$B44,Raumaufmaß!$G$6:$G$85,"c")</f>
        <v>16.4</v>
      </c>
      <c r="F44" s="16" t="n">
        <f aca="false">SUM(C44:E44)</f>
        <v>237.7</v>
      </c>
      <c r="G44" s="17" t="n">
        <f aca="false">IF(N($F$53)=0,"",$F44/$F$53)</f>
        <v>0.644243278404163</v>
      </c>
      <c r="H44" s="29" t="n">
        <v>1</v>
      </c>
      <c r="I44" s="29" t="n">
        <v>0.25</v>
      </c>
      <c r="J44" s="29" t="n">
        <v>0.25</v>
      </c>
    </row>
    <row r="45" customFormat="false" ht="16.5" hidden="false" customHeight="true" outlineLevel="0" collapsed="false">
      <c r="B45" s="30" t="s">
        <v>81</v>
      </c>
      <c r="C45" s="21" t="n">
        <f aca="false">SUMIFS(Raumaufmaß!$L$6:$L$85,Raumaufmaß!$F$6:$F$85,$B45,Raumaufmaß!$G$6:$G$85,"a")</f>
        <v>0</v>
      </c>
      <c r="D45" s="21" t="n">
        <f aca="false">SUMIFS(Raumaufmaß!$L$6:$L$85,Raumaufmaß!$F$6:$F$85,$B45,Raumaufmaß!$G$6:$G$85,"b")</f>
        <v>0</v>
      </c>
      <c r="E45" s="21" t="n">
        <f aca="false">SUMIFS(Raumaufmaß!$L$6:$L$85,Raumaufmaß!$F$6:$F$85,$B45,Raumaufmaß!$G$6:$G$85,"c")</f>
        <v>0</v>
      </c>
      <c r="F45" s="19" t="n">
        <f aca="false">SUM(C45:E45)</f>
        <v>0</v>
      </c>
      <c r="G45" s="20" t="n">
        <f aca="false">IF(N($F$53)=0,"",$F45/$F$53)</f>
        <v>0</v>
      </c>
      <c r="H45" s="29" t="n">
        <v>0</v>
      </c>
      <c r="I45" s="29" t="n">
        <v>0</v>
      </c>
      <c r="J45" s="29" t="n">
        <v>0</v>
      </c>
    </row>
    <row r="46" customFormat="false" ht="16.5" hidden="false" customHeight="true" outlineLevel="0" collapsed="false">
      <c r="B46" s="31" t="s">
        <v>82</v>
      </c>
      <c r="C46" s="18" t="n">
        <f aca="false">SUMIFS(Raumaufmaß!$L$6:$L$85,Raumaufmaß!$F$6:$F$85,$B46,Raumaufmaß!$G$6:$G$85,"a")</f>
        <v>0</v>
      </c>
      <c r="D46" s="18" t="n">
        <f aca="false">SUMIFS(Raumaufmaß!$L$6:$L$85,Raumaufmaß!$F$6:$F$85,$B46,Raumaufmaß!$G$6:$G$85,"b")</f>
        <v>0</v>
      </c>
      <c r="E46" s="18" t="n">
        <f aca="false">SUMIFS(Raumaufmaß!$L$6:$L$85,Raumaufmaß!$F$6:$F$85,$B46,Raumaufmaß!$G$6:$G$85,"c")</f>
        <v>0</v>
      </c>
      <c r="F46" s="16" t="n">
        <f aca="false">SUM(C46:E46)</f>
        <v>0</v>
      </c>
      <c r="G46" s="17" t="n">
        <f aca="false">IF(N($F$53)=0,"",$F46/$F$53)</f>
        <v>0</v>
      </c>
      <c r="H46" s="29" t="n">
        <v>0</v>
      </c>
      <c r="I46" s="29" t="n">
        <v>0</v>
      </c>
      <c r="J46" s="29" t="n">
        <v>0</v>
      </c>
    </row>
    <row r="47" customFormat="false" ht="16.5" hidden="false" customHeight="true" outlineLevel="0" collapsed="false">
      <c r="B47" s="30" t="s">
        <v>83</v>
      </c>
      <c r="C47" s="21" t="n">
        <f aca="false">SUMIFS(Raumaufmaß!$L$6:$L$85,Raumaufmaß!$F$6:$F$85,$B47,Raumaufmaß!$G$6:$G$85,"a")</f>
        <v>0</v>
      </c>
      <c r="D47" s="21" t="n">
        <f aca="false">SUMIFS(Raumaufmaß!$L$6:$L$85,Raumaufmaß!$F$6:$F$85,$B47,Raumaufmaß!$G$6:$G$85,"b")</f>
        <v>0</v>
      </c>
      <c r="E47" s="21" t="n">
        <f aca="false">SUMIFS(Raumaufmaß!$L$6:$L$85,Raumaufmaß!$F$6:$F$85,$B47,Raumaufmaß!$G$6:$G$85,"c")</f>
        <v>0</v>
      </c>
      <c r="F47" s="19" t="n">
        <f aca="false">SUM(C47:E47)</f>
        <v>0</v>
      </c>
      <c r="G47" s="20" t="n">
        <f aca="false">IF(N($F$53)=0,"",$F47/$F$53)</f>
        <v>0</v>
      </c>
      <c r="H47" s="29" t="n">
        <v>0</v>
      </c>
      <c r="I47" s="29" t="n">
        <v>0</v>
      </c>
      <c r="J47" s="29" t="n">
        <v>0</v>
      </c>
    </row>
    <row r="48" customFormat="false" ht="16.5" hidden="false" customHeight="true" outlineLevel="0" collapsed="false">
      <c r="B48" s="31" t="s">
        <v>84</v>
      </c>
      <c r="C48" s="18" t="n">
        <f aca="false">SUMIFS(Raumaufmaß!$L$6:$L$85,Raumaufmaß!$F$6:$F$85,$B48,Raumaufmaß!$G$6:$G$85,"a")</f>
        <v>0</v>
      </c>
      <c r="D48" s="18" t="n">
        <f aca="false">SUMIFS(Raumaufmaß!$L$6:$L$85,Raumaufmaß!$F$6:$F$85,$B48,Raumaufmaß!$G$6:$G$85,"b")</f>
        <v>0</v>
      </c>
      <c r="E48" s="18" t="n">
        <f aca="false">SUMIFS(Raumaufmaß!$L$6:$L$85,Raumaufmaß!$F$6:$F$85,$B48,Raumaufmaß!$G$6:$G$85,"c")</f>
        <v>0</v>
      </c>
      <c r="F48" s="16" t="n">
        <f aca="false">SUM(C48:E48)</f>
        <v>0</v>
      </c>
      <c r="G48" s="17" t="n">
        <f aca="false">IF(N($F$53)=0,"",$F48/$F$53)</f>
        <v>0</v>
      </c>
      <c r="H48" s="29" t="n">
        <v>0</v>
      </c>
      <c r="I48" s="29" t="n">
        <v>0</v>
      </c>
      <c r="J48" s="29" t="n">
        <v>0</v>
      </c>
    </row>
    <row r="49" customFormat="false" ht="16.5" hidden="false" customHeight="true" outlineLevel="0" collapsed="false">
      <c r="B49" s="30" t="s">
        <v>85</v>
      </c>
      <c r="C49" s="21" t="n">
        <f aca="false">SUMIFS(Raumaufmaß!$L$6:$L$85,Raumaufmaß!$F$6:$F$85,$B49,Raumaufmaß!$G$6:$G$85,"a")</f>
        <v>0</v>
      </c>
      <c r="D49" s="21" t="n">
        <f aca="false">SUMIFS(Raumaufmaß!$L$6:$L$85,Raumaufmaß!$F$6:$F$85,$B49,Raumaufmaß!$G$6:$G$85,"b")</f>
        <v>0</v>
      </c>
      <c r="E49" s="21" t="n">
        <f aca="false">SUMIFS(Raumaufmaß!$L$6:$L$85,Raumaufmaß!$F$6:$F$85,$B49,Raumaufmaß!$G$6:$G$85,"c")</f>
        <v>0</v>
      </c>
      <c r="F49" s="19" t="n">
        <f aca="false">SUM(C49:E49)</f>
        <v>0</v>
      </c>
      <c r="G49" s="20" t="n">
        <f aca="false">IF(N($F$53)=0,"",$F49/$F$53)</f>
        <v>0</v>
      </c>
      <c r="H49" s="29" t="n">
        <v>0</v>
      </c>
      <c r="I49" s="29" t="n">
        <v>0</v>
      </c>
      <c r="J49" s="29" t="n">
        <v>0</v>
      </c>
    </row>
    <row r="50" customFormat="false" ht="16.5" hidden="false" customHeight="true" outlineLevel="0" collapsed="false">
      <c r="B50" s="31" t="s">
        <v>86</v>
      </c>
      <c r="C50" s="18" t="n">
        <f aca="false">SUMIFS(Raumaufmaß!$L$6:$L$85,Raumaufmaß!$F$6:$F$85,$B50,Raumaufmaß!$G$6:$G$85,"a")</f>
        <v>50.56</v>
      </c>
      <c r="D50" s="18" t="n">
        <f aca="false">SUMIFS(Raumaufmaß!$L$6:$L$85,Raumaufmaß!$F$6:$F$85,$B50,Raumaufmaß!$G$6:$G$85,"b")</f>
        <v>0</v>
      </c>
      <c r="E50" s="18" t="n">
        <f aca="false">SUMIFS(Raumaufmaß!$L$6:$L$85,Raumaufmaß!$F$6:$F$85,$B50,Raumaufmaß!$G$6:$G$85,"c")</f>
        <v>0</v>
      </c>
      <c r="F50" s="16" t="n">
        <f aca="false">SUM(C50:E50)</f>
        <v>50.56</v>
      </c>
      <c r="G50" s="17" t="n">
        <f aca="false">IF(N($F$53)=0,"",$F50/$F$53)</f>
        <v>0.137033824804857</v>
      </c>
      <c r="H50" s="29" t="n">
        <v>0</v>
      </c>
      <c r="I50" s="29" t="n">
        <v>0</v>
      </c>
      <c r="J50" s="29" t="n">
        <v>0</v>
      </c>
    </row>
    <row r="51" customFormat="false" ht="16.5" hidden="false" customHeight="true" outlineLevel="0" collapsed="false">
      <c r="B51" s="30" t="s">
        <v>87</v>
      </c>
      <c r="C51" s="21" t="n">
        <f aca="false">SUMIFS(Raumaufmaß!$L$6:$L$85,Raumaufmaß!$F$6:$F$85,$B51,Raumaufmaß!$G$6:$G$85,"a")</f>
        <v>10.08</v>
      </c>
      <c r="D51" s="21" t="n">
        <f aca="false">SUMIFS(Raumaufmaß!$L$6:$L$85,Raumaufmaß!$F$6:$F$85,$B51,Raumaufmaß!$G$6:$G$85,"b")</f>
        <v>0</v>
      </c>
      <c r="E51" s="21" t="n">
        <f aca="false">SUMIFS(Raumaufmaß!$L$6:$L$85,Raumaufmaß!$F$6:$F$85,$B51,Raumaufmaß!$G$6:$G$85,"c")</f>
        <v>0</v>
      </c>
      <c r="F51" s="19" t="n">
        <f aca="false">SUM(C51:E51)</f>
        <v>10.08</v>
      </c>
      <c r="G51" s="20" t="n">
        <f aca="false">IF(N($F$53)=0,"",$F51/$F$53)</f>
        <v>0.0273200346921075</v>
      </c>
      <c r="H51" s="29" t="n">
        <v>0</v>
      </c>
      <c r="I51" s="29" t="n">
        <v>0</v>
      </c>
      <c r="J51" s="29" t="n">
        <v>0</v>
      </c>
    </row>
    <row r="52" customFormat="false" ht="16.5" hidden="false" customHeight="true" outlineLevel="0" collapsed="false">
      <c r="B52" s="31" t="s">
        <v>88</v>
      </c>
      <c r="C52" s="18" t="n">
        <f aca="false">SUMIFS(Raumaufmaß!$L$6:$L$85,Raumaufmaß!$F$6:$F$85,$B52,Raumaufmaß!$G$6:$G$85,"a")</f>
        <v>70.62</v>
      </c>
      <c r="D52" s="18" t="n">
        <f aca="false">SUMIFS(Raumaufmaß!$L$6:$L$85,Raumaufmaß!$F$6:$F$85,$B52,Raumaufmaß!$G$6:$G$85,"b")</f>
        <v>0</v>
      </c>
      <c r="E52" s="18" t="n">
        <f aca="false">SUMIFS(Raumaufmaß!$L$6:$L$85,Raumaufmaß!$F$6:$F$85,$B52,Raumaufmaß!$G$6:$G$85,"c")</f>
        <v>0</v>
      </c>
      <c r="F52" s="16" t="n">
        <f aca="false">SUM(C52:E52)</f>
        <v>70.62</v>
      </c>
      <c r="G52" s="17" t="n">
        <f aca="false">IF(N($F$53)=0,"",$F52/$F$53)</f>
        <v>0.191402862098873</v>
      </c>
      <c r="H52" s="29" t="n">
        <v>1</v>
      </c>
      <c r="I52" s="29" t="n">
        <v>0</v>
      </c>
      <c r="J52" s="29" t="n">
        <v>0</v>
      </c>
    </row>
    <row r="53" customFormat="false" ht="21" hidden="false" customHeight="true" outlineLevel="0" collapsed="false">
      <c r="B53" s="22" t="s">
        <v>31</v>
      </c>
      <c r="C53" s="23" t="n">
        <f aca="false">SUM(C44:C52)</f>
        <v>341.04</v>
      </c>
      <c r="D53" s="23" t="n">
        <f aca="false">SUM(D44:D52)</f>
        <v>11.52</v>
      </c>
      <c r="E53" s="23" t="n">
        <f aca="false">SUM(E44:E52)</f>
        <v>16.4</v>
      </c>
      <c r="F53" s="23" t="n">
        <f aca="false">SUM(F44:F52)</f>
        <v>368.96</v>
      </c>
      <c r="G53" s="24" t="n">
        <f aca="false">IF(N($F53)=0,"",1)</f>
        <v>1</v>
      </c>
      <c r="H53" s="32"/>
      <c r="I53" s="32"/>
      <c r="J53" s="32"/>
    </row>
    <row r="54" customFormat="false" ht="6.75" hidden="false" customHeight="true" outlineLevel="0" collapsed="false"/>
    <row r="55" customFormat="false" ht="21" hidden="false" customHeight="true" outlineLevel="0" collapsed="false">
      <c r="B55" s="4" t="s">
        <v>89</v>
      </c>
      <c r="C55" s="4"/>
      <c r="D55" s="4"/>
      <c r="E55" s="4"/>
      <c r="F55" s="4"/>
      <c r="G55" s="4"/>
      <c r="H55" s="4"/>
      <c r="I55" s="4"/>
      <c r="J55" s="4"/>
    </row>
    <row r="56" customFormat="false" ht="27" hidden="false" customHeight="true" outlineLevel="0" collapsed="false">
      <c r="B56" s="33" t="s">
        <v>90</v>
      </c>
      <c r="C56" s="33"/>
      <c r="D56" s="33"/>
      <c r="E56" s="33"/>
      <c r="F56" s="33"/>
      <c r="G56" s="33"/>
      <c r="H56" s="33"/>
      <c r="I56" s="33"/>
      <c r="J56" s="33"/>
    </row>
    <row r="57" customFormat="false" ht="27" hidden="false" customHeight="true" outlineLevel="0" collapsed="false">
      <c r="B57" s="33" t="s">
        <v>91</v>
      </c>
      <c r="C57" s="33"/>
      <c r="D57" s="33"/>
      <c r="E57" s="33"/>
      <c r="F57" s="33"/>
      <c r="G57" s="33"/>
      <c r="H57" s="33"/>
      <c r="I57" s="33"/>
      <c r="J57" s="33"/>
    </row>
    <row r="58" customFormat="false" ht="27" hidden="false" customHeight="true" outlineLevel="0" collapsed="false">
      <c r="B58" s="33" t="s">
        <v>92</v>
      </c>
      <c r="C58" s="33"/>
      <c r="D58" s="33"/>
      <c r="E58" s="33"/>
      <c r="F58" s="33"/>
      <c r="G58" s="33"/>
      <c r="H58" s="33"/>
      <c r="I58" s="33"/>
      <c r="J58" s="33"/>
    </row>
    <row r="59" customFormat="false" ht="27" hidden="false" customHeight="true" outlineLevel="0" collapsed="false">
      <c r="B59" s="33" t="s">
        <v>93</v>
      </c>
      <c r="C59" s="33"/>
      <c r="D59" s="33"/>
      <c r="E59" s="33"/>
      <c r="F59" s="33"/>
      <c r="G59" s="33"/>
      <c r="H59" s="33"/>
      <c r="I59" s="33"/>
      <c r="J59" s="33"/>
    </row>
    <row r="60" customFormat="false" ht="27" hidden="false" customHeight="true" outlineLevel="0" collapsed="false">
      <c r="B60" s="33" t="s">
        <v>94</v>
      </c>
      <c r="C60" s="33"/>
      <c r="D60" s="33"/>
      <c r="E60" s="33"/>
      <c r="F60" s="33"/>
      <c r="G60" s="33"/>
      <c r="H60" s="33"/>
      <c r="I60" s="33"/>
      <c r="J60" s="33"/>
    </row>
    <row r="61" customFormat="false" ht="27" hidden="false" customHeight="true" outlineLevel="0" collapsed="false">
      <c r="B61" s="33" t="s">
        <v>95</v>
      </c>
      <c r="C61" s="33"/>
      <c r="D61" s="33"/>
      <c r="E61" s="33"/>
      <c r="F61" s="33"/>
      <c r="G61" s="33"/>
      <c r="H61" s="33"/>
      <c r="I61" s="33"/>
      <c r="J61" s="33"/>
    </row>
  </sheetData>
  <mergeCells count="52">
    <mergeCell ref="B1:J1"/>
    <mergeCell ref="B2:J2"/>
    <mergeCell ref="B3:J3"/>
    <mergeCell ref="B5:F5"/>
    <mergeCell ref="G5:J5"/>
    <mergeCell ref="C6:F6"/>
    <mergeCell ref="G6:J6"/>
    <mergeCell ref="C7:F7"/>
    <mergeCell ref="G7:J7"/>
    <mergeCell ref="C8:F8"/>
    <mergeCell ref="G8:J8"/>
    <mergeCell ref="C9:F9"/>
    <mergeCell ref="G9:J9"/>
    <mergeCell ref="C10:F10"/>
    <mergeCell ref="G10:J10"/>
    <mergeCell ref="C11:F11"/>
    <mergeCell ref="G11:J11"/>
    <mergeCell ref="C12:F12"/>
    <mergeCell ref="G12:J12"/>
    <mergeCell ref="C13:F13"/>
    <mergeCell ref="G13:J13"/>
    <mergeCell ref="B15:J15"/>
    <mergeCell ref="B16:D16"/>
    <mergeCell ref="E16:G16"/>
    <mergeCell ref="H16:J16"/>
    <mergeCell ref="B17:D17"/>
    <mergeCell ref="E17:G17"/>
    <mergeCell ref="H17:J17"/>
    <mergeCell ref="B18:D18"/>
    <mergeCell ref="E18:G18"/>
    <mergeCell ref="H18:J18"/>
    <mergeCell ref="B19:D19"/>
    <mergeCell ref="E19:G19"/>
    <mergeCell ref="H19:J19"/>
    <mergeCell ref="B20:D20"/>
    <mergeCell ref="E20:G20"/>
    <mergeCell ref="H20:J20"/>
    <mergeCell ref="B21:D21"/>
    <mergeCell ref="E21:G21"/>
    <mergeCell ref="H21:J21"/>
    <mergeCell ref="B23:J23"/>
    <mergeCell ref="B32:J32"/>
    <mergeCell ref="B41:J41"/>
    <mergeCell ref="C42:G42"/>
    <mergeCell ref="H42:J42"/>
    <mergeCell ref="B55:J55"/>
    <mergeCell ref="B56:J56"/>
    <mergeCell ref="B57:J57"/>
    <mergeCell ref="B58:J58"/>
    <mergeCell ref="B59:J59"/>
    <mergeCell ref="B60:J60"/>
    <mergeCell ref="B61:J61"/>
  </mergeCells>
  <conditionalFormatting sqref="E25:E29">
    <cfRule type="expression" priority="2" aboveAverage="0" equalAverage="0" bottom="0" percent="0" rank="0" text="" dxfId="0">
      <formula>AND(N($C25)&gt;0,OR($E25&lt;0.12,$E25&gt;0.25))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5533C"/>
    <pageSetUpPr fitToPage="true"/>
  </sheetPr>
  <dimension ref="A1:R8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9"/>
    <col collapsed="false" customWidth="true" hidden="false" outlineLevel="0" max="3" min="3" style="0" width="12"/>
    <col collapsed="false" customWidth="true" hidden="false" outlineLevel="0" max="4" min="4" style="0" width="9"/>
    <col collapsed="false" customWidth="true" hidden="false" outlineLevel="0" max="5" min="5" style="0" width="27"/>
    <col collapsed="false" customWidth="true" hidden="false" outlineLevel="0" max="6" min="6" style="0" width="30"/>
    <col collapsed="false" customWidth="true" hidden="false" outlineLevel="0" max="7" min="7" style="0" width="8"/>
    <col collapsed="false" customWidth="true" hidden="false" outlineLevel="0" max="9" min="8" style="0" width="9"/>
    <col collapsed="false" customWidth="true" hidden="false" outlineLevel="0" max="10" min="10" style="0" width="7"/>
    <col collapsed="false" customWidth="true" hidden="false" outlineLevel="0" max="11" min="11" style="0" width="12"/>
    <col collapsed="false" customWidth="true" hidden="false" outlineLevel="0" max="12" min="12" style="0" width="15"/>
    <col collapsed="false" customWidth="true" hidden="false" outlineLevel="0" max="13" min="13" style="0" width="13"/>
    <col collapsed="false" customWidth="true" hidden="false" outlineLevel="0" max="14" min="14" style="0" width="15"/>
    <col collapsed="false" customWidth="true" hidden="false" outlineLevel="0" max="16" min="15" style="0" width="14"/>
    <col collapsed="false" customWidth="true" hidden="false" outlineLevel="0" max="17" min="17" style="0" width="17"/>
    <col collapsed="false" customWidth="true" hidden="false" outlineLevel="0" max="18" min="18" style="0" width="32"/>
  </cols>
  <sheetData>
    <row r="1" customFormat="false" ht="33.75" hidden="false" customHeight="true" outlineLevel="0" collapsed="false">
      <c r="A1" s="34" t="s">
        <v>96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customFormat="false" ht="15.75" hidden="false" customHeight="tru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8" hidden="false" customHeight="true" outlineLevel="0" collapsed="false">
      <c r="A4" s="26" t="s">
        <v>98</v>
      </c>
      <c r="B4" s="26"/>
      <c r="C4" s="26"/>
      <c r="D4" s="26"/>
      <c r="E4" s="26"/>
      <c r="F4" s="26"/>
      <c r="G4" s="26"/>
      <c r="H4" s="35" t="s">
        <v>99</v>
      </c>
      <c r="I4" s="35"/>
      <c r="J4" s="35"/>
      <c r="K4" s="35"/>
      <c r="L4" s="35"/>
      <c r="M4" s="27" t="s">
        <v>100</v>
      </c>
      <c r="N4" s="27"/>
      <c r="O4" s="27"/>
      <c r="P4" s="27"/>
      <c r="Q4" s="27"/>
      <c r="R4" s="27"/>
    </row>
    <row r="5" customFormat="false" ht="33.75" hidden="false" customHeight="true" outlineLevel="0" collapsed="false">
      <c r="A5" s="13" t="s">
        <v>101</v>
      </c>
      <c r="B5" s="13" t="s">
        <v>38</v>
      </c>
      <c r="C5" s="13" t="s">
        <v>102</v>
      </c>
      <c r="D5" s="13" t="s">
        <v>103</v>
      </c>
      <c r="E5" s="13" t="s">
        <v>104</v>
      </c>
      <c r="F5" s="13" t="s">
        <v>71</v>
      </c>
      <c r="G5" s="13" t="s">
        <v>105</v>
      </c>
      <c r="H5" s="13" t="s">
        <v>106</v>
      </c>
      <c r="I5" s="13" t="s">
        <v>107</v>
      </c>
      <c r="J5" s="13" t="s">
        <v>108</v>
      </c>
      <c r="K5" s="13" t="s">
        <v>109</v>
      </c>
      <c r="L5" s="13" t="s">
        <v>55</v>
      </c>
      <c r="M5" s="13" t="s">
        <v>110</v>
      </c>
      <c r="N5" s="13" t="s">
        <v>111</v>
      </c>
      <c r="O5" s="13" t="s">
        <v>112</v>
      </c>
      <c r="P5" s="13" t="s">
        <v>113</v>
      </c>
      <c r="Q5" s="13" t="s">
        <v>46</v>
      </c>
      <c r="R5" s="13" t="s">
        <v>114</v>
      </c>
    </row>
    <row r="6" customFormat="false" ht="16.5" hidden="false" customHeight="true" outlineLevel="0" collapsed="false">
      <c r="A6" s="36" t="n">
        <f aca="false">IF($E6="","",COUNTA($E$6:$E6))</f>
        <v>1</v>
      </c>
      <c r="B6" s="37" t="s">
        <v>47</v>
      </c>
      <c r="C6" s="37" t="s">
        <v>63</v>
      </c>
      <c r="D6" s="37" t="s">
        <v>115</v>
      </c>
      <c r="E6" s="6" t="s">
        <v>116</v>
      </c>
      <c r="F6" s="38" t="s">
        <v>86</v>
      </c>
      <c r="G6" s="39" t="s">
        <v>77</v>
      </c>
      <c r="H6" s="40" t="n">
        <v>3.2</v>
      </c>
      <c r="I6" s="40" t="n">
        <v>2.4</v>
      </c>
      <c r="J6" s="41" t="n">
        <v>1</v>
      </c>
      <c r="K6" s="15" t="n">
        <v>0</v>
      </c>
      <c r="L6" s="16" t="n">
        <f aca="false">IF($E6="","",$H6*$I6*IF($J6="",1,$J6)+N($K6))</f>
        <v>7.68</v>
      </c>
      <c r="M6" s="42" t="n">
        <v>0</v>
      </c>
      <c r="N6" s="42" t="n">
        <v>0</v>
      </c>
      <c r="O6" s="43" t="n">
        <f aca="false">IF($E6="","",IFERROR(INDEX(Übersicht!$H$44:$J$52,MATCH($F6,Übersicht!$B$44:$B$52,0),MATCH($G6,Übersicht!$H$43:$J$43,0)),0))</f>
        <v>0</v>
      </c>
      <c r="P6" s="29" t="n">
        <v>0</v>
      </c>
      <c r="Q6" s="16" t="n">
        <f aca="false">IF($E6="","",MAX(0,($L6-N($M6)-N($N6))+N($N6)*0.5)*N($P6))</f>
        <v>0</v>
      </c>
      <c r="R6" s="38" t="s">
        <v>117</v>
      </c>
    </row>
    <row r="7" customFormat="false" ht="16.5" hidden="false" customHeight="true" outlineLevel="0" collapsed="false">
      <c r="A7" s="44" t="n">
        <f aca="false">IF($E7="","",COUNTA($E$6:$E7))</f>
        <v>2</v>
      </c>
      <c r="B7" s="37" t="s">
        <v>47</v>
      </c>
      <c r="C7" s="37" t="s">
        <v>64</v>
      </c>
      <c r="D7" s="37" t="s">
        <v>118</v>
      </c>
      <c r="E7" s="6" t="s">
        <v>119</v>
      </c>
      <c r="F7" s="38" t="s">
        <v>86</v>
      </c>
      <c r="G7" s="39" t="s">
        <v>77</v>
      </c>
      <c r="H7" s="40" t="n">
        <v>3.2</v>
      </c>
      <c r="I7" s="40" t="n">
        <v>2.2</v>
      </c>
      <c r="J7" s="41" t="n">
        <v>1</v>
      </c>
      <c r="K7" s="15" t="n">
        <v>0</v>
      </c>
      <c r="L7" s="19" t="n">
        <f aca="false">IF($E7="","",$H7*$I7*IF($J7="",1,$J7)+N($K7))</f>
        <v>7.04</v>
      </c>
      <c r="M7" s="42" t="n">
        <v>0</v>
      </c>
      <c r="N7" s="42" t="n">
        <v>0</v>
      </c>
      <c r="O7" s="45" t="n">
        <f aca="false">IF($E7="","",IFERROR(INDEX(Übersicht!$H$44:$J$52,MATCH($F7,Übersicht!$B$44:$B$52,0),MATCH($G7,Übersicht!$H$43:$J$43,0)),0))</f>
        <v>0</v>
      </c>
      <c r="P7" s="29" t="n">
        <v>0</v>
      </c>
      <c r="Q7" s="19" t="n">
        <f aca="false">IF($E7="","",MAX(0,($L7-N($M7)-N($N7))+N($N7)*0.5)*N($P7))</f>
        <v>0</v>
      </c>
      <c r="R7" s="38"/>
    </row>
    <row r="8" customFormat="false" ht="16.5" hidden="false" customHeight="true" outlineLevel="0" collapsed="false">
      <c r="A8" s="36" t="n">
        <f aca="false">IF($E8="","",COUNTA($E$6:$E8))</f>
        <v>3</v>
      </c>
      <c r="B8" s="37" t="s">
        <v>47</v>
      </c>
      <c r="C8" s="37" t="s">
        <v>65</v>
      </c>
      <c r="D8" s="37" t="s">
        <v>120</v>
      </c>
      <c r="E8" s="6" t="s">
        <v>121</v>
      </c>
      <c r="F8" s="38" t="s">
        <v>86</v>
      </c>
      <c r="G8" s="39" t="s">
        <v>77</v>
      </c>
      <c r="H8" s="40" t="n">
        <v>3</v>
      </c>
      <c r="I8" s="40" t="n">
        <v>2.2</v>
      </c>
      <c r="J8" s="41" t="n">
        <v>1</v>
      </c>
      <c r="K8" s="15" t="n">
        <v>0</v>
      </c>
      <c r="L8" s="16" t="n">
        <f aca="false">IF($E8="","",$H8*$I8*IF($J8="",1,$J8)+N($K8))</f>
        <v>6.6</v>
      </c>
      <c r="M8" s="42" t="n">
        <v>0</v>
      </c>
      <c r="N8" s="42" t="n">
        <v>0</v>
      </c>
      <c r="O8" s="43" t="n">
        <f aca="false">IF($E8="","",IFERROR(INDEX(Übersicht!$H$44:$J$52,MATCH($F8,Übersicht!$B$44:$B$52,0),MATCH($G8,Übersicht!$H$43:$J$43,0)),0))</f>
        <v>0</v>
      </c>
      <c r="P8" s="29" t="n">
        <v>0</v>
      </c>
      <c r="Q8" s="16" t="n">
        <f aca="false">IF($E8="","",MAX(0,($L8-N($M8)-N($N8))+N($N8)*0.5)*N($P8))</f>
        <v>0</v>
      </c>
      <c r="R8" s="38"/>
    </row>
    <row r="9" customFormat="false" ht="16.5" hidden="false" customHeight="true" outlineLevel="0" collapsed="false">
      <c r="A9" s="44" t="n">
        <f aca="false">IF($E9="","",COUNTA($E$6:$E9))</f>
        <v>4</v>
      </c>
      <c r="B9" s="37" t="s">
        <v>47</v>
      </c>
      <c r="C9" s="37" t="s">
        <v>66</v>
      </c>
      <c r="D9" s="37" t="s">
        <v>122</v>
      </c>
      <c r="E9" s="6" t="s">
        <v>123</v>
      </c>
      <c r="F9" s="38" t="s">
        <v>86</v>
      </c>
      <c r="G9" s="39" t="s">
        <v>77</v>
      </c>
      <c r="H9" s="40" t="n">
        <v>3</v>
      </c>
      <c r="I9" s="40" t="n">
        <v>2</v>
      </c>
      <c r="J9" s="41" t="n">
        <v>1</v>
      </c>
      <c r="K9" s="15" t="n">
        <v>0</v>
      </c>
      <c r="L9" s="19" t="n">
        <f aca="false">IF($E9="","",$H9*$I9*IF($J9="",1,$J9)+N($K9))</f>
        <v>6</v>
      </c>
      <c r="M9" s="42" t="n">
        <v>0</v>
      </c>
      <c r="N9" s="42" t="n">
        <v>0</v>
      </c>
      <c r="O9" s="45" t="n">
        <f aca="false">IF($E9="","",IFERROR(INDEX(Übersicht!$H$44:$J$52,MATCH($F9,Übersicht!$B$44:$B$52,0),MATCH($G9,Übersicht!$H$43:$J$43,0)),0))</f>
        <v>0</v>
      </c>
      <c r="P9" s="29" t="n">
        <v>0</v>
      </c>
      <c r="Q9" s="19" t="n">
        <f aca="false">IF($E9="","",MAX(0,($L9-N($M9)-N($N9))+N($N9)*0.5)*N($P9))</f>
        <v>0</v>
      </c>
      <c r="R9" s="38"/>
    </row>
    <row r="10" customFormat="false" ht="16.5" hidden="false" customHeight="true" outlineLevel="0" collapsed="false">
      <c r="A10" s="36" t="n">
        <f aca="false">IF($E10="","",COUNTA($E$6:$E10))</f>
        <v>5</v>
      </c>
      <c r="B10" s="37" t="s">
        <v>47</v>
      </c>
      <c r="C10" s="37" t="s">
        <v>62</v>
      </c>
      <c r="D10" s="37" t="s">
        <v>124</v>
      </c>
      <c r="E10" s="6" t="s">
        <v>125</v>
      </c>
      <c r="F10" s="38" t="s">
        <v>87</v>
      </c>
      <c r="G10" s="39" t="s">
        <v>77</v>
      </c>
      <c r="H10" s="40" t="n">
        <v>3.6</v>
      </c>
      <c r="I10" s="40" t="n">
        <v>2.8</v>
      </c>
      <c r="J10" s="41" t="n">
        <v>1</v>
      </c>
      <c r="K10" s="15" t="n">
        <v>0</v>
      </c>
      <c r="L10" s="16" t="n">
        <f aca="false">IF($E10="","",$H10*$I10*IF($J10="",1,$J10)+N($K10))</f>
        <v>10.08</v>
      </c>
      <c r="M10" s="42" t="n">
        <v>0</v>
      </c>
      <c r="N10" s="42" t="n">
        <v>0</v>
      </c>
      <c r="O10" s="43" t="n">
        <f aca="false">IF($E10="","",IFERROR(INDEX(Übersicht!$H$44:$J$52,MATCH($F10,Übersicht!$B$44:$B$52,0),MATCH($G10,Übersicht!$H$43:$J$43,0)),0))</f>
        <v>0</v>
      </c>
      <c r="P10" s="29" t="n">
        <v>0</v>
      </c>
      <c r="Q10" s="16" t="n">
        <f aca="false">IF($E10="","",MAX(0,($L10-N($M10)-N($N10))+N($N10)*0.5)*N($P10))</f>
        <v>0</v>
      </c>
      <c r="R10" s="38"/>
    </row>
    <row r="11" customFormat="false" ht="16.5" hidden="false" customHeight="true" outlineLevel="0" collapsed="false">
      <c r="A11" s="44" t="n">
        <f aca="false">IF($E11="","",COUNTA($E$6:$E11))</f>
        <v>6</v>
      </c>
      <c r="B11" s="37" t="s">
        <v>47</v>
      </c>
      <c r="C11" s="37" t="s">
        <v>62</v>
      </c>
      <c r="D11" s="37" t="s">
        <v>126</v>
      </c>
      <c r="E11" s="6" t="s">
        <v>127</v>
      </c>
      <c r="F11" s="38" t="s">
        <v>86</v>
      </c>
      <c r="G11" s="39" t="s">
        <v>77</v>
      </c>
      <c r="H11" s="40" t="n">
        <v>3.2</v>
      </c>
      <c r="I11" s="40" t="n">
        <v>2.6</v>
      </c>
      <c r="J11" s="41" t="n">
        <v>1</v>
      </c>
      <c r="K11" s="15" t="n">
        <v>0</v>
      </c>
      <c r="L11" s="19" t="n">
        <f aca="false">IF($E11="","",$H11*$I11*IF($J11="",1,$J11)+N($K11))</f>
        <v>8.32</v>
      </c>
      <c r="M11" s="42" t="n">
        <v>0</v>
      </c>
      <c r="N11" s="42" t="n">
        <v>0</v>
      </c>
      <c r="O11" s="45" t="n">
        <f aca="false">IF($E11="","",IFERROR(INDEX(Übersicht!$H$44:$J$52,MATCH($F11,Übersicht!$B$44:$B$52,0),MATCH($G11,Übersicht!$H$43:$J$43,0)),0))</f>
        <v>0</v>
      </c>
      <c r="P11" s="29" t="n">
        <v>0</v>
      </c>
      <c r="Q11" s="19" t="n">
        <f aca="false">IF($E11="","",MAX(0,($L11-N($M11)-N($N11))+N($N11)*0.5)*N($P11))</f>
        <v>0</v>
      </c>
      <c r="R11" s="38"/>
    </row>
    <row r="12" customFormat="false" ht="16.5" hidden="false" customHeight="true" outlineLevel="0" collapsed="false">
      <c r="A12" s="36" t="n">
        <f aca="false">IF($E12="","",COUNTA($E$6:$E12))</f>
        <v>7</v>
      </c>
      <c r="B12" s="37" t="s">
        <v>47</v>
      </c>
      <c r="C12" s="37" t="s">
        <v>62</v>
      </c>
      <c r="D12" s="37" t="s">
        <v>128</v>
      </c>
      <c r="E12" s="6" t="s">
        <v>129</v>
      </c>
      <c r="F12" s="38" t="s">
        <v>86</v>
      </c>
      <c r="G12" s="39" t="s">
        <v>77</v>
      </c>
      <c r="H12" s="40" t="n">
        <v>4.2</v>
      </c>
      <c r="I12" s="40" t="n">
        <v>2.4</v>
      </c>
      <c r="J12" s="41" t="n">
        <v>1</v>
      </c>
      <c r="K12" s="15" t="n">
        <v>0</v>
      </c>
      <c r="L12" s="16" t="n">
        <f aca="false">IF($E12="","",$H12*$I12*IF($J12="",1,$J12)+N($K12))</f>
        <v>10.08</v>
      </c>
      <c r="M12" s="42" t="n">
        <v>0</v>
      </c>
      <c r="N12" s="42" t="n">
        <v>0</v>
      </c>
      <c r="O12" s="43" t="n">
        <f aca="false">IF($E12="","",IFERROR(INDEX(Übersicht!$H$44:$J$52,MATCH($F12,Übersicht!$B$44:$B$52,0),MATCH($G12,Übersicht!$H$43:$J$43,0)),0))</f>
        <v>0</v>
      </c>
      <c r="P12" s="29" t="n">
        <v>0</v>
      </c>
      <c r="Q12" s="16" t="n">
        <f aca="false">IF($E12="","",MAX(0,($L12-N($M12)-N($N12))+N($N12)*0.5)*N($P12))</f>
        <v>0</v>
      </c>
      <c r="R12" s="38"/>
    </row>
    <row r="13" customFormat="false" ht="16.5" hidden="false" customHeight="true" outlineLevel="0" collapsed="false">
      <c r="A13" s="44" t="n">
        <f aca="false">IF($E13="","",COUNTA($E$6:$E13))</f>
        <v>8</v>
      </c>
      <c r="B13" s="37" t="s">
        <v>47</v>
      </c>
      <c r="C13" s="37" t="s">
        <v>62</v>
      </c>
      <c r="D13" s="37" t="s">
        <v>130</v>
      </c>
      <c r="E13" s="6" t="s">
        <v>131</v>
      </c>
      <c r="F13" s="38" t="s">
        <v>88</v>
      </c>
      <c r="G13" s="39" t="s">
        <v>77</v>
      </c>
      <c r="H13" s="40" t="n">
        <v>8.4</v>
      </c>
      <c r="I13" s="40" t="n">
        <v>1.3</v>
      </c>
      <c r="J13" s="41" t="n">
        <v>1</v>
      </c>
      <c r="K13" s="15" t="n">
        <v>0</v>
      </c>
      <c r="L13" s="19" t="n">
        <f aca="false">IF($E13="","",$H13*$I13*IF($J13="",1,$J13)+N($K13))</f>
        <v>10.92</v>
      </c>
      <c r="M13" s="42" t="n">
        <v>0</v>
      </c>
      <c r="N13" s="42" t="n">
        <v>0</v>
      </c>
      <c r="O13" s="45" t="n">
        <f aca="false">IF($E13="","",IFERROR(INDEX(Übersicht!$H$44:$J$52,MATCH($F13,Übersicht!$B$44:$B$52,0),MATCH($G13,Übersicht!$H$43:$J$43,0)),0))</f>
        <v>1</v>
      </c>
      <c r="P13" s="29" t="n">
        <v>0</v>
      </c>
      <c r="Q13" s="19" t="n">
        <f aca="false">IF($E13="","",MAX(0,($L13-N($M13)-N($N13))+N($N13)*0.5)*N($P13))</f>
        <v>0</v>
      </c>
      <c r="R13" s="38" t="s">
        <v>132</v>
      </c>
    </row>
    <row r="14" customFormat="false" ht="16.5" hidden="false" customHeight="true" outlineLevel="0" collapsed="false">
      <c r="A14" s="36" t="n">
        <f aca="false">IF($E14="","",COUNTA($E$6:$E14))</f>
        <v>9</v>
      </c>
      <c r="B14" s="37" t="s">
        <v>47</v>
      </c>
      <c r="C14" s="37" t="s">
        <v>62</v>
      </c>
      <c r="D14" s="37" t="s">
        <v>133</v>
      </c>
      <c r="E14" s="6" t="s">
        <v>134</v>
      </c>
      <c r="F14" s="38" t="s">
        <v>88</v>
      </c>
      <c r="G14" s="39" t="s">
        <v>77</v>
      </c>
      <c r="H14" s="40" t="n">
        <v>3</v>
      </c>
      <c r="I14" s="40" t="n">
        <v>2.2</v>
      </c>
      <c r="J14" s="41" t="n">
        <v>1</v>
      </c>
      <c r="K14" s="15" t="n">
        <v>0</v>
      </c>
      <c r="L14" s="16" t="n">
        <f aca="false">IF($E14="","",$H14*$I14*IF($J14="",1,$J14)+N($K14))</f>
        <v>6.6</v>
      </c>
      <c r="M14" s="42" t="n">
        <v>0</v>
      </c>
      <c r="N14" s="42" t="n">
        <v>0</v>
      </c>
      <c r="O14" s="43" t="n">
        <f aca="false">IF($E14="","",IFERROR(INDEX(Übersicht!$H$44:$J$52,MATCH($F14,Übersicht!$B$44:$B$52,0),MATCH($G14,Übersicht!$H$43:$J$43,0)),0))</f>
        <v>1</v>
      </c>
      <c r="P14" s="29" t="n">
        <v>0</v>
      </c>
      <c r="Q14" s="16" t="n">
        <f aca="false">IF($E14="","",MAX(0,($L14-N($M14)-N($N14))+N($N14)*0.5)*N($P14))</f>
        <v>0</v>
      </c>
      <c r="R14" s="38" t="s">
        <v>135</v>
      </c>
    </row>
    <row r="15" customFormat="false" ht="16.5" hidden="false" customHeight="true" outlineLevel="0" collapsed="false">
      <c r="A15" s="44" t="n">
        <f aca="false">IF($E15="","",COUNTA($E$6:$E15))</f>
        <v>10</v>
      </c>
      <c r="B15" s="37" t="s">
        <v>48</v>
      </c>
      <c r="C15" s="37" t="s">
        <v>63</v>
      </c>
      <c r="D15" s="37" t="s">
        <v>136</v>
      </c>
      <c r="E15" s="6" t="s">
        <v>137</v>
      </c>
      <c r="F15" s="38" t="s">
        <v>80</v>
      </c>
      <c r="G15" s="39" t="s">
        <v>77</v>
      </c>
      <c r="H15" s="40" t="n">
        <v>5.6</v>
      </c>
      <c r="I15" s="40" t="n">
        <v>4.2</v>
      </c>
      <c r="J15" s="41" t="n">
        <v>1</v>
      </c>
      <c r="K15" s="15" t="n">
        <v>0</v>
      </c>
      <c r="L15" s="19" t="n">
        <f aca="false">IF($E15="","",$H15*$I15*IF($J15="",1,$J15)+N($K15))</f>
        <v>23.52</v>
      </c>
      <c r="M15" s="42" t="n">
        <v>0</v>
      </c>
      <c r="N15" s="42" t="n">
        <v>0</v>
      </c>
      <c r="O15" s="45" t="n">
        <f aca="false">IF($E15="","",IFERROR(INDEX(Übersicht!$H$44:$J$52,MATCH($F15,Übersicht!$B$44:$B$52,0),MATCH($G15,Übersicht!$H$43:$J$43,0)),0))</f>
        <v>1</v>
      </c>
      <c r="P15" s="29" t="n">
        <v>1</v>
      </c>
      <c r="Q15" s="19" t="n">
        <f aca="false">IF($E15="","",MAX(0,($L15-N($M15)-N($N15))+N($N15)*0.5)*N($P15))</f>
        <v>23.52</v>
      </c>
      <c r="R15" s="38"/>
    </row>
    <row r="16" customFormat="false" ht="16.5" hidden="false" customHeight="true" outlineLevel="0" collapsed="false">
      <c r="A16" s="36" t="n">
        <f aca="false">IF($E16="","",COUNTA($E$6:$E16))</f>
        <v>11</v>
      </c>
      <c r="B16" s="37" t="s">
        <v>48</v>
      </c>
      <c r="C16" s="37" t="s">
        <v>63</v>
      </c>
      <c r="D16" s="37" t="s">
        <v>138</v>
      </c>
      <c r="E16" s="6" t="s">
        <v>139</v>
      </c>
      <c r="F16" s="38" t="s">
        <v>80</v>
      </c>
      <c r="G16" s="39" t="s">
        <v>77</v>
      </c>
      <c r="H16" s="40" t="n">
        <v>3.1</v>
      </c>
      <c r="I16" s="40" t="n">
        <v>2.6</v>
      </c>
      <c r="J16" s="41" t="n">
        <v>1</v>
      </c>
      <c r="K16" s="15" t="n">
        <v>0</v>
      </c>
      <c r="L16" s="16" t="n">
        <f aca="false">IF($E16="","",$H16*$I16*IF($J16="",1,$J16)+N($K16))</f>
        <v>8.06</v>
      </c>
      <c r="M16" s="42" t="n">
        <v>0</v>
      </c>
      <c r="N16" s="42" t="n">
        <v>0</v>
      </c>
      <c r="O16" s="43" t="n">
        <f aca="false">IF($E16="","",IFERROR(INDEX(Übersicht!$H$44:$J$52,MATCH($F16,Übersicht!$B$44:$B$52,0),MATCH($G16,Übersicht!$H$43:$J$43,0)),0))</f>
        <v>1</v>
      </c>
      <c r="P16" s="29" t="n">
        <v>1</v>
      </c>
      <c r="Q16" s="16" t="n">
        <f aca="false">IF($E16="","",MAX(0,($L16-N($M16)-N($N16))+N($N16)*0.5)*N($P16))</f>
        <v>8.06</v>
      </c>
      <c r="R16" s="38"/>
    </row>
    <row r="17" customFormat="false" ht="16.5" hidden="false" customHeight="true" outlineLevel="0" collapsed="false">
      <c r="A17" s="44" t="n">
        <f aca="false">IF($E17="","",COUNTA($E$6:$E17))</f>
        <v>12</v>
      </c>
      <c r="B17" s="37" t="s">
        <v>48</v>
      </c>
      <c r="C17" s="37" t="s">
        <v>63</v>
      </c>
      <c r="D17" s="37" t="s">
        <v>140</v>
      </c>
      <c r="E17" s="6" t="s">
        <v>141</v>
      </c>
      <c r="F17" s="38" t="s">
        <v>80</v>
      </c>
      <c r="G17" s="39" t="s">
        <v>77</v>
      </c>
      <c r="H17" s="40" t="n">
        <v>4.1</v>
      </c>
      <c r="I17" s="40" t="n">
        <v>3.4</v>
      </c>
      <c r="J17" s="41" t="n">
        <v>1</v>
      </c>
      <c r="K17" s="15" t="n">
        <v>0</v>
      </c>
      <c r="L17" s="19" t="n">
        <f aca="false">IF($E17="","",$H17*$I17*IF($J17="",1,$J17)+N($K17))</f>
        <v>13.94</v>
      </c>
      <c r="M17" s="42" t="n">
        <v>0</v>
      </c>
      <c r="N17" s="42" t="n">
        <v>0</v>
      </c>
      <c r="O17" s="45" t="n">
        <f aca="false">IF($E17="","",IFERROR(INDEX(Übersicht!$H$44:$J$52,MATCH($F17,Übersicht!$B$44:$B$52,0),MATCH($G17,Übersicht!$H$43:$J$43,0)),0))</f>
        <v>1</v>
      </c>
      <c r="P17" s="29" t="n">
        <v>1</v>
      </c>
      <c r="Q17" s="19" t="n">
        <f aca="false">IF($E17="","",MAX(0,($L17-N($M17)-N($N17))+N($N17)*0.5)*N($P17))</f>
        <v>13.94</v>
      </c>
      <c r="R17" s="38"/>
    </row>
    <row r="18" customFormat="false" ht="16.5" hidden="false" customHeight="true" outlineLevel="0" collapsed="false">
      <c r="A18" s="36" t="n">
        <f aca="false">IF($E18="","",COUNTA($E$6:$E18))</f>
        <v>13</v>
      </c>
      <c r="B18" s="37" t="s">
        <v>48</v>
      </c>
      <c r="C18" s="37" t="s">
        <v>63</v>
      </c>
      <c r="D18" s="37" t="s">
        <v>142</v>
      </c>
      <c r="E18" s="6" t="s">
        <v>143</v>
      </c>
      <c r="F18" s="38" t="s">
        <v>80</v>
      </c>
      <c r="G18" s="39" t="s">
        <v>77</v>
      </c>
      <c r="H18" s="40" t="n">
        <v>2.6</v>
      </c>
      <c r="I18" s="40" t="n">
        <v>2.2</v>
      </c>
      <c r="J18" s="41" t="n">
        <v>1</v>
      </c>
      <c r="K18" s="15" t="n">
        <v>0</v>
      </c>
      <c r="L18" s="16" t="n">
        <f aca="false">IF($E18="","",$H18*$I18*IF($J18="",1,$J18)+N($K18))</f>
        <v>5.72</v>
      </c>
      <c r="M18" s="42" t="n">
        <v>0</v>
      </c>
      <c r="N18" s="42" t="n">
        <v>0</v>
      </c>
      <c r="O18" s="43" t="n">
        <f aca="false">IF($E18="","",IFERROR(INDEX(Übersicht!$H$44:$J$52,MATCH($F18,Übersicht!$B$44:$B$52,0),MATCH($G18,Übersicht!$H$43:$J$43,0)),0))</f>
        <v>1</v>
      </c>
      <c r="P18" s="29" t="n">
        <v>1</v>
      </c>
      <c r="Q18" s="16" t="n">
        <f aca="false">IF($E18="","",MAX(0,($L18-N($M18)-N($N18))+N($N18)*0.5)*N($P18))</f>
        <v>5.72</v>
      </c>
      <c r="R18" s="38"/>
    </row>
    <row r="19" customFormat="false" ht="16.5" hidden="false" customHeight="true" outlineLevel="0" collapsed="false">
      <c r="A19" s="44" t="n">
        <f aca="false">IF($E19="","",COUNTA($E$6:$E19))</f>
        <v>14</v>
      </c>
      <c r="B19" s="37" t="s">
        <v>48</v>
      </c>
      <c r="C19" s="37" t="s">
        <v>63</v>
      </c>
      <c r="D19" s="37" t="s">
        <v>144</v>
      </c>
      <c r="E19" s="6" t="s">
        <v>145</v>
      </c>
      <c r="F19" s="38" t="s">
        <v>88</v>
      </c>
      <c r="G19" s="39" t="s">
        <v>77</v>
      </c>
      <c r="H19" s="40" t="n">
        <v>4.8</v>
      </c>
      <c r="I19" s="40" t="n">
        <v>1.3</v>
      </c>
      <c r="J19" s="41" t="n">
        <v>1</v>
      </c>
      <c r="K19" s="15" t="n">
        <v>0</v>
      </c>
      <c r="L19" s="19" t="n">
        <f aca="false">IF($E19="","",$H19*$I19*IF($J19="",1,$J19)+N($K19))</f>
        <v>6.24</v>
      </c>
      <c r="M19" s="42" t="n">
        <v>0</v>
      </c>
      <c r="N19" s="42" t="n">
        <v>0</v>
      </c>
      <c r="O19" s="45" t="n">
        <f aca="false">IF($E19="","",IFERROR(INDEX(Übersicht!$H$44:$J$52,MATCH($F19,Übersicht!$B$44:$B$52,0),MATCH($G19,Übersicht!$H$43:$J$43,0)),0))</f>
        <v>1</v>
      </c>
      <c r="P19" s="29" t="n">
        <v>1</v>
      </c>
      <c r="Q19" s="19" t="n">
        <f aca="false">IF($E19="","",MAX(0,($L19-N($M19)-N($N19))+N($N19)*0.5)*N($P19))</f>
        <v>6.24</v>
      </c>
      <c r="R19" s="38" t="s">
        <v>146</v>
      </c>
    </row>
    <row r="20" customFormat="false" ht="16.5" hidden="false" customHeight="true" outlineLevel="0" collapsed="false">
      <c r="A20" s="36" t="n">
        <f aca="false">IF($E20="","",COUNTA($E$6:$E20))</f>
        <v>15</v>
      </c>
      <c r="B20" s="37" t="s">
        <v>48</v>
      </c>
      <c r="C20" s="37" t="s">
        <v>63</v>
      </c>
      <c r="D20" s="37" t="s">
        <v>147</v>
      </c>
      <c r="E20" s="6" t="s">
        <v>148</v>
      </c>
      <c r="F20" s="38" t="s">
        <v>86</v>
      </c>
      <c r="G20" s="39" t="s">
        <v>77</v>
      </c>
      <c r="H20" s="40" t="n">
        <v>1.6</v>
      </c>
      <c r="I20" s="40" t="n">
        <v>1.1</v>
      </c>
      <c r="J20" s="41" t="n">
        <v>1</v>
      </c>
      <c r="K20" s="15" t="n">
        <v>0</v>
      </c>
      <c r="L20" s="16" t="n">
        <f aca="false">IF($E20="","",$H20*$I20*IF($J20="",1,$J20)+N($K20))</f>
        <v>1.76</v>
      </c>
      <c r="M20" s="42" t="n">
        <v>0</v>
      </c>
      <c r="N20" s="42" t="n">
        <v>0</v>
      </c>
      <c r="O20" s="43" t="n">
        <f aca="false">IF($E20="","",IFERROR(INDEX(Übersicht!$H$44:$J$52,MATCH($F20,Übersicht!$B$44:$B$52,0),MATCH($G20,Übersicht!$H$43:$J$43,0)),0))</f>
        <v>0</v>
      </c>
      <c r="P20" s="29" t="n">
        <v>1</v>
      </c>
      <c r="Q20" s="16" t="n">
        <f aca="false">IF($E20="","",MAX(0,($L20-N($M20)-N($N20))+N($N20)*0.5)*N($P20))</f>
        <v>1.76</v>
      </c>
      <c r="R20" s="38" t="s">
        <v>149</v>
      </c>
    </row>
    <row r="21" customFormat="false" ht="16.5" hidden="false" customHeight="true" outlineLevel="0" collapsed="false">
      <c r="A21" s="44" t="n">
        <f aca="false">IF($E21="","",COUNTA($E$6:$E21))</f>
        <v>16</v>
      </c>
      <c r="B21" s="37" t="s">
        <v>48</v>
      </c>
      <c r="C21" s="37" t="s">
        <v>63</v>
      </c>
      <c r="D21" s="37" t="s">
        <v>150</v>
      </c>
      <c r="E21" s="6" t="s">
        <v>151</v>
      </c>
      <c r="F21" s="38" t="s">
        <v>80</v>
      </c>
      <c r="G21" s="39" t="s">
        <v>79</v>
      </c>
      <c r="H21" s="40" t="n">
        <v>4</v>
      </c>
      <c r="I21" s="40" t="n">
        <v>2.5</v>
      </c>
      <c r="J21" s="41" t="n">
        <v>1</v>
      </c>
      <c r="K21" s="15" t="n">
        <v>0</v>
      </c>
      <c r="L21" s="19" t="n">
        <f aca="false">IF($E21="","",$H21*$I21*IF($J21="",1,$J21)+N($K21))</f>
        <v>10</v>
      </c>
      <c r="M21" s="42" t="n">
        <v>0</v>
      </c>
      <c r="N21" s="42" t="n">
        <v>0</v>
      </c>
      <c r="O21" s="45" t="n">
        <f aca="false">IF($E21="","",IFERROR(INDEX(Übersicht!$H$44:$J$52,MATCH($F21,Übersicht!$B$44:$B$52,0),MATCH($G21,Übersicht!$H$43:$J$43,0)),0))</f>
        <v>0.25</v>
      </c>
      <c r="P21" s="29" t="n">
        <v>0.25</v>
      </c>
      <c r="Q21" s="19" t="n">
        <f aca="false">IF($E21="","",MAX(0,($L21-N($M21)-N($N21))+N($N21)*0.5)*N($P21))</f>
        <v>2.5</v>
      </c>
      <c r="R21" s="38" t="s">
        <v>152</v>
      </c>
    </row>
    <row r="22" customFormat="false" ht="16.5" hidden="false" customHeight="true" outlineLevel="0" collapsed="false">
      <c r="A22" s="36" t="n">
        <f aca="false">IF($E22="","",COUNTA($E$6:$E22))</f>
        <v>17</v>
      </c>
      <c r="B22" s="37" t="s">
        <v>48</v>
      </c>
      <c r="C22" s="37" t="s">
        <v>62</v>
      </c>
      <c r="D22" s="37" t="s">
        <v>153</v>
      </c>
      <c r="E22" s="6" t="s">
        <v>154</v>
      </c>
      <c r="F22" s="38" t="s">
        <v>88</v>
      </c>
      <c r="G22" s="39" t="s">
        <v>77</v>
      </c>
      <c r="H22" s="40" t="n">
        <v>3</v>
      </c>
      <c r="I22" s="40" t="n">
        <v>2.2</v>
      </c>
      <c r="J22" s="41" t="n">
        <v>1</v>
      </c>
      <c r="K22" s="15" t="n">
        <v>0</v>
      </c>
      <c r="L22" s="16" t="n">
        <f aca="false">IF($E22="","",$H22*$I22*IF($J22="",1,$J22)+N($K22))</f>
        <v>6.6</v>
      </c>
      <c r="M22" s="42" t="n">
        <v>0</v>
      </c>
      <c r="N22" s="42" t="n">
        <v>0</v>
      </c>
      <c r="O22" s="43" t="n">
        <f aca="false">IF($E22="","",IFERROR(INDEX(Übersicht!$H$44:$J$52,MATCH($F22,Übersicht!$B$44:$B$52,0),MATCH($G22,Übersicht!$H$43:$J$43,0)),0))</f>
        <v>1</v>
      </c>
      <c r="P22" s="29" t="n">
        <v>0</v>
      </c>
      <c r="Q22" s="16" t="n">
        <f aca="false">IF($E22="","",MAX(0,($L22-N($M22)-N($N22))+N($N22)*0.5)*N($P22))</f>
        <v>0</v>
      </c>
      <c r="R22" s="38" t="s">
        <v>135</v>
      </c>
    </row>
    <row r="23" customFormat="false" ht="16.5" hidden="false" customHeight="true" outlineLevel="0" collapsed="false">
      <c r="A23" s="44" t="n">
        <f aca="false">IF($E23="","",COUNTA($E$6:$E23))</f>
        <v>18</v>
      </c>
      <c r="B23" s="37" t="s">
        <v>48</v>
      </c>
      <c r="C23" s="37" t="s">
        <v>62</v>
      </c>
      <c r="D23" s="37" t="s">
        <v>155</v>
      </c>
      <c r="E23" s="6" t="s">
        <v>156</v>
      </c>
      <c r="F23" s="38" t="s">
        <v>88</v>
      </c>
      <c r="G23" s="39" t="s">
        <v>77</v>
      </c>
      <c r="H23" s="40" t="n">
        <v>1.8</v>
      </c>
      <c r="I23" s="40" t="n">
        <v>1.4</v>
      </c>
      <c r="J23" s="41" t="n">
        <v>1</v>
      </c>
      <c r="K23" s="15" t="n">
        <v>0</v>
      </c>
      <c r="L23" s="19" t="n">
        <f aca="false">IF($E23="","",$H23*$I23*IF($J23="",1,$J23)+N($K23))</f>
        <v>2.52</v>
      </c>
      <c r="M23" s="42" t="n">
        <v>0</v>
      </c>
      <c r="N23" s="42" t="n">
        <v>0</v>
      </c>
      <c r="O23" s="45" t="n">
        <f aca="false">IF($E23="","",IFERROR(INDEX(Übersicht!$H$44:$J$52,MATCH($F23,Übersicht!$B$44:$B$52,0),MATCH($G23,Übersicht!$H$43:$J$43,0)),0))</f>
        <v>1</v>
      </c>
      <c r="P23" s="29" t="n">
        <v>0</v>
      </c>
      <c r="Q23" s="19" t="n">
        <f aca="false">IF($E23="","",MAX(0,($L23-N($M23)-N($N23))+N($N23)*0.5)*N($P23))</f>
        <v>0</v>
      </c>
      <c r="R23" s="38"/>
    </row>
    <row r="24" customFormat="false" ht="16.5" hidden="false" customHeight="true" outlineLevel="0" collapsed="false">
      <c r="A24" s="36" t="n">
        <f aca="false">IF($E24="","",COUNTA($E$6:$E24))</f>
        <v>19</v>
      </c>
      <c r="B24" s="37" t="s">
        <v>49</v>
      </c>
      <c r="C24" s="37" t="s">
        <v>64</v>
      </c>
      <c r="D24" s="37" t="s">
        <v>157</v>
      </c>
      <c r="E24" s="6" t="s">
        <v>137</v>
      </c>
      <c r="F24" s="38" t="s">
        <v>80</v>
      </c>
      <c r="G24" s="39" t="s">
        <v>77</v>
      </c>
      <c r="H24" s="40" t="n">
        <v>5.2</v>
      </c>
      <c r="I24" s="40" t="n">
        <v>4.2</v>
      </c>
      <c r="J24" s="41" t="n">
        <v>1</v>
      </c>
      <c r="K24" s="15" t="n">
        <v>0</v>
      </c>
      <c r="L24" s="16" t="n">
        <f aca="false">IF($E24="","",$H24*$I24*IF($J24="",1,$J24)+N($K24))</f>
        <v>21.84</v>
      </c>
      <c r="M24" s="42" t="n">
        <v>0</v>
      </c>
      <c r="N24" s="42" t="n">
        <v>0</v>
      </c>
      <c r="O24" s="43" t="n">
        <f aca="false">IF($E24="","",IFERROR(INDEX(Übersicht!$H$44:$J$52,MATCH($F24,Übersicht!$B$44:$B$52,0),MATCH($G24,Übersicht!$H$43:$J$43,0)),0))</f>
        <v>1</v>
      </c>
      <c r="P24" s="29" t="n">
        <v>1</v>
      </c>
      <c r="Q24" s="16" t="n">
        <f aca="false">IF($E24="","",MAX(0,($L24-N($M24)-N($N24))+N($N24)*0.5)*N($P24))</f>
        <v>21.84</v>
      </c>
      <c r="R24" s="38"/>
    </row>
    <row r="25" customFormat="false" ht="16.5" hidden="false" customHeight="true" outlineLevel="0" collapsed="false">
      <c r="A25" s="44" t="n">
        <f aca="false">IF($E25="","",COUNTA($E$6:$E25))</f>
        <v>20</v>
      </c>
      <c r="B25" s="37" t="s">
        <v>49</v>
      </c>
      <c r="C25" s="37" t="s">
        <v>64</v>
      </c>
      <c r="D25" s="37" t="s">
        <v>158</v>
      </c>
      <c r="E25" s="6" t="s">
        <v>139</v>
      </c>
      <c r="F25" s="38" t="s">
        <v>80</v>
      </c>
      <c r="G25" s="39" t="s">
        <v>77</v>
      </c>
      <c r="H25" s="40" t="n">
        <v>3.1</v>
      </c>
      <c r="I25" s="40" t="n">
        <v>2.6</v>
      </c>
      <c r="J25" s="41" t="n">
        <v>1</v>
      </c>
      <c r="K25" s="15" t="n">
        <v>0</v>
      </c>
      <c r="L25" s="19" t="n">
        <f aca="false">IF($E25="","",$H25*$I25*IF($J25="",1,$J25)+N($K25))</f>
        <v>8.06</v>
      </c>
      <c r="M25" s="42" t="n">
        <v>0</v>
      </c>
      <c r="N25" s="42" t="n">
        <v>0</v>
      </c>
      <c r="O25" s="45" t="n">
        <f aca="false">IF($E25="","",IFERROR(INDEX(Übersicht!$H$44:$J$52,MATCH($F25,Übersicht!$B$44:$B$52,0),MATCH($G25,Übersicht!$H$43:$J$43,0)),0))</f>
        <v>1</v>
      </c>
      <c r="P25" s="29" t="n">
        <v>1</v>
      </c>
      <c r="Q25" s="19" t="n">
        <f aca="false">IF($E25="","",MAX(0,($L25-N($M25)-N($N25))+N($N25)*0.5)*N($P25))</f>
        <v>8.06</v>
      </c>
      <c r="R25" s="38"/>
    </row>
    <row r="26" customFormat="false" ht="16.5" hidden="false" customHeight="true" outlineLevel="0" collapsed="false">
      <c r="A26" s="36" t="n">
        <f aca="false">IF($E26="","",COUNTA($E$6:$E26))</f>
        <v>21</v>
      </c>
      <c r="B26" s="37" t="s">
        <v>49</v>
      </c>
      <c r="C26" s="37" t="s">
        <v>64</v>
      </c>
      <c r="D26" s="37" t="s">
        <v>159</v>
      </c>
      <c r="E26" s="6" t="s">
        <v>141</v>
      </c>
      <c r="F26" s="38" t="s">
        <v>80</v>
      </c>
      <c r="G26" s="39" t="s">
        <v>77</v>
      </c>
      <c r="H26" s="40" t="n">
        <v>4.1</v>
      </c>
      <c r="I26" s="40" t="n">
        <v>3.4</v>
      </c>
      <c r="J26" s="41" t="n">
        <v>1</v>
      </c>
      <c r="K26" s="15" t="n">
        <v>0</v>
      </c>
      <c r="L26" s="16" t="n">
        <f aca="false">IF($E26="","",$H26*$I26*IF($J26="",1,$J26)+N($K26))</f>
        <v>13.94</v>
      </c>
      <c r="M26" s="42" t="n">
        <v>0</v>
      </c>
      <c r="N26" s="42" t="n">
        <v>0</v>
      </c>
      <c r="O26" s="43" t="n">
        <f aca="false">IF($E26="","",IFERROR(INDEX(Übersicht!$H$44:$J$52,MATCH($F26,Übersicht!$B$44:$B$52,0),MATCH($G26,Übersicht!$H$43:$J$43,0)),0))</f>
        <v>1</v>
      </c>
      <c r="P26" s="29" t="n">
        <v>1</v>
      </c>
      <c r="Q26" s="16" t="n">
        <f aca="false">IF($E26="","",MAX(0,($L26-N($M26)-N($N26))+N($N26)*0.5)*N($P26))</f>
        <v>13.94</v>
      </c>
      <c r="R26" s="38"/>
    </row>
    <row r="27" customFormat="false" ht="16.5" hidden="false" customHeight="true" outlineLevel="0" collapsed="false">
      <c r="A27" s="44" t="n">
        <f aca="false">IF($E27="","",COUNTA($E$6:$E27))</f>
        <v>22</v>
      </c>
      <c r="B27" s="37" t="s">
        <v>49</v>
      </c>
      <c r="C27" s="37" t="s">
        <v>64</v>
      </c>
      <c r="D27" s="37" t="s">
        <v>160</v>
      </c>
      <c r="E27" s="6" t="s">
        <v>161</v>
      </c>
      <c r="F27" s="38" t="s">
        <v>80</v>
      </c>
      <c r="G27" s="39" t="s">
        <v>77</v>
      </c>
      <c r="H27" s="40" t="n">
        <v>3.2</v>
      </c>
      <c r="I27" s="40" t="n">
        <v>2.8</v>
      </c>
      <c r="J27" s="41" t="n">
        <v>1</v>
      </c>
      <c r="K27" s="15" t="n">
        <v>0</v>
      </c>
      <c r="L27" s="19" t="n">
        <f aca="false">IF($E27="","",$H27*$I27*IF($J27="",1,$J27)+N($K27))</f>
        <v>8.96</v>
      </c>
      <c r="M27" s="42" t="n">
        <v>0</v>
      </c>
      <c r="N27" s="42" t="n">
        <v>0</v>
      </c>
      <c r="O27" s="45" t="n">
        <f aca="false">IF($E27="","",IFERROR(INDEX(Übersicht!$H$44:$J$52,MATCH($F27,Übersicht!$B$44:$B$52,0),MATCH($G27,Übersicht!$H$43:$J$43,0)),0))</f>
        <v>1</v>
      </c>
      <c r="P27" s="29" t="n">
        <v>1</v>
      </c>
      <c r="Q27" s="19" t="n">
        <f aca="false">IF($E27="","",MAX(0,($L27-N($M27)-N($N27))+N($N27)*0.5)*N($P27))</f>
        <v>8.96</v>
      </c>
      <c r="R27" s="38"/>
    </row>
    <row r="28" customFormat="false" ht="16.5" hidden="false" customHeight="true" outlineLevel="0" collapsed="false">
      <c r="A28" s="36" t="n">
        <f aca="false">IF($E28="","",COUNTA($E$6:$E28))</f>
        <v>23</v>
      </c>
      <c r="B28" s="37" t="s">
        <v>49</v>
      </c>
      <c r="C28" s="37" t="s">
        <v>64</v>
      </c>
      <c r="D28" s="37" t="s">
        <v>162</v>
      </c>
      <c r="E28" s="6" t="s">
        <v>143</v>
      </c>
      <c r="F28" s="38" t="s">
        <v>80</v>
      </c>
      <c r="G28" s="39" t="s">
        <v>77</v>
      </c>
      <c r="H28" s="40" t="n">
        <v>2.6</v>
      </c>
      <c r="I28" s="40" t="n">
        <v>2.2</v>
      </c>
      <c r="J28" s="41" t="n">
        <v>1</v>
      </c>
      <c r="K28" s="15" t="n">
        <v>0</v>
      </c>
      <c r="L28" s="16" t="n">
        <f aca="false">IF($E28="","",$H28*$I28*IF($J28="",1,$J28)+N($K28))</f>
        <v>5.72</v>
      </c>
      <c r="M28" s="42" t="n">
        <v>0</v>
      </c>
      <c r="N28" s="42" t="n">
        <v>0</v>
      </c>
      <c r="O28" s="43" t="n">
        <f aca="false">IF($E28="","",IFERROR(INDEX(Übersicht!$H$44:$J$52,MATCH($F28,Übersicht!$B$44:$B$52,0),MATCH($G28,Übersicht!$H$43:$J$43,0)),0))</f>
        <v>1</v>
      </c>
      <c r="P28" s="29" t="n">
        <v>1</v>
      </c>
      <c r="Q28" s="16" t="n">
        <f aca="false">IF($E28="","",MAX(0,($L28-N($M28)-N($N28))+N($N28)*0.5)*N($P28))</f>
        <v>5.72</v>
      </c>
      <c r="R28" s="38"/>
    </row>
    <row r="29" customFormat="false" ht="16.5" hidden="false" customHeight="true" outlineLevel="0" collapsed="false">
      <c r="A29" s="44" t="n">
        <f aca="false">IF($E29="","",COUNTA($E$6:$E29))</f>
        <v>24</v>
      </c>
      <c r="B29" s="37" t="s">
        <v>49</v>
      </c>
      <c r="C29" s="37" t="s">
        <v>64</v>
      </c>
      <c r="D29" s="37" t="s">
        <v>163</v>
      </c>
      <c r="E29" s="6" t="s">
        <v>145</v>
      </c>
      <c r="F29" s="38" t="s">
        <v>88</v>
      </c>
      <c r="G29" s="39" t="s">
        <v>77</v>
      </c>
      <c r="H29" s="40" t="n">
        <v>4.8</v>
      </c>
      <c r="I29" s="40" t="n">
        <v>1.3</v>
      </c>
      <c r="J29" s="41" t="n">
        <v>1</v>
      </c>
      <c r="K29" s="15" t="n">
        <v>0</v>
      </c>
      <c r="L29" s="19" t="n">
        <f aca="false">IF($E29="","",$H29*$I29*IF($J29="",1,$J29)+N($K29))</f>
        <v>6.24</v>
      </c>
      <c r="M29" s="42" t="n">
        <v>0</v>
      </c>
      <c r="N29" s="42" t="n">
        <v>0</v>
      </c>
      <c r="O29" s="45" t="n">
        <f aca="false">IF($E29="","",IFERROR(INDEX(Übersicht!$H$44:$J$52,MATCH($F29,Übersicht!$B$44:$B$52,0),MATCH($G29,Übersicht!$H$43:$J$43,0)),0))</f>
        <v>1</v>
      </c>
      <c r="P29" s="29" t="n">
        <v>1</v>
      </c>
      <c r="Q29" s="19" t="n">
        <f aca="false">IF($E29="","",MAX(0,($L29-N($M29)-N($N29))+N($N29)*0.5)*N($P29))</f>
        <v>6.24</v>
      </c>
      <c r="R29" s="38" t="s">
        <v>146</v>
      </c>
    </row>
    <row r="30" customFormat="false" ht="16.5" hidden="false" customHeight="true" outlineLevel="0" collapsed="false">
      <c r="A30" s="36" t="n">
        <f aca="false">IF($E30="","",COUNTA($E$6:$E30))</f>
        <v>25</v>
      </c>
      <c r="B30" s="37" t="s">
        <v>49</v>
      </c>
      <c r="C30" s="37" t="s">
        <v>64</v>
      </c>
      <c r="D30" s="37" t="s">
        <v>164</v>
      </c>
      <c r="E30" s="6" t="s">
        <v>165</v>
      </c>
      <c r="F30" s="38" t="s">
        <v>80</v>
      </c>
      <c r="G30" s="39" t="s">
        <v>78</v>
      </c>
      <c r="H30" s="40" t="n">
        <v>3.6</v>
      </c>
      <c r="I30" s="40" t="n">
        <v>1.6</v>
      </c>
      <c r="J30" s="41" t="n">
        <v>1</v>
      </c>
      <c r="K30" s="15" t="n">
        <v>0</v>
      </c>
      <c r="L30" s="16" t="n">
        <f aca="false">IF($E30="","",$H30*$I30*IF($J30="",1,$J30)+N($K30))</f>
        <v>5.76</v>
      </c>
      <c r="M30" s="42" t="n">
        <v>0</v>
      </c>
      <c r="N30" s="42" t="n">
        <v>0</v>
      </c>
      <c r="O30" s="43" t="n">
        <f aca="false">IF($E30="","",IFERROR(INDEX(Übersicht!$H$44:$J$52,MATCH($F30,Übersicht!$B$44:$B$52,0),MATCH($G30,Übersicht!$H$43:$J$43,0)),0))</f>
        <v>0.25</v>
      </c>
      <c r="P30" s="29" t="n">
        <v>0.25</v>
      </c>
      <c r="Q30" s="16" t="n">
        <f aca="false">IF($E30="","",MAX(0,($L30-N($M30)-N($N30))+N($N30)*0.5)*N($P30))</f>
        <v>1.44</v>
      </c>
      <c r="R30" s="38" t="s">
        <v>166</v>
      </c>
    </row>
    <row r="31" customFormat="false" ht="16.5" hidden="false" customHeight="true" outlineLevel="0" collapsed="false">
      <c r="A31" s="44" t="n">
        <f aca="false">IF($E31="","",COUNTA($E$6:$E31))</f>
        <v>26</v>
      </c>
      <c r="B31" s="37" t="s">
        <v>49</v>
      </c>
      <c r="C31" s="37" t="s">
        <v>62</v>
      </c>
      <c r="D31" s="37" t="s">
        <v>167</v>
      </c>
      <c r="E31" s="6" t="s">
        <v>168</v>
      </c>
      <c r="F31" s="38" t="s">
        <v>88</v>
      </c>
      <c r="G31" s="39" t="s">
        <v>77</v>
      </c>
      <c r="H31" s="40" t="n">
        <v>3</v>
      </c>
      <c r="I31" s="40" t="n">
        <v>2.2</v>
      </c>
      <c r="J31" s="41" t="n">
        <v>1</v>
      </c>
      <c r="K31" s="15" t="n">
        <v>0</v>
      </c>
      <c r="L31" s="19" t="n">
        <f aca="false">IF($E31="","",$H31*$I31*IF($J31="",1,$J31)+N($K31))</f>
        <v>6.6</v>
      </c>
      <c r="M31" s="42" t="n">
        <v>0</v>
      </c>
      <c r="N31" s="42" t="n">
        <v>0</v>
      </c>
      <c r="O31" s="45" t="n">
        <f aca="false">IF($E31="","",IFERROR(INDEX(Übersicht!$H$44:$J$52,MATCH($F31,Übersicht!$B$44:$B$52,0),MATCH($G31,Übersicht!$H$43:$J$43,0)),0))</f>
        <v>1</v>
      </c>
      <c r="P31" s="29" t="n">
        <v>0</v>
      </c>
      <c r="Q31" s="19" t="n">
        <f aca="false">IF($E31="","",MAX(0,($L31-N($M31)-N($N31))+N($N31)*0.5)*N($P31))</f>
        <v>0</v>
      </c>
      <c r="R31" s="38" t="s">
        <v>135</v>
      </c>
    </row>
    <row r="32" customFormat="false" ht="16.5" hidden="false" customHeight="true" outlineLevel="0" collapsed="false">
      <c r="A32" s="36" t="n">
        <f aca="false">IF($E32="","",COUNTA($E$6:$E32))</f>
        <v>27</v>
      </c>
      <c r="B32" s="37" t="s">
        <v>50</v>
      </c>
      <c r="C32" s="37" t="s">
        <v>65</v>
      </c>
      <c r="D32" s="37" t="s">
        <v>169</v>
      </c>
      <c r="E32" s="6" t="s">
        <v>137</v>
      </c>
      <c r="F32" s="38" t="s">
        <v>80</v>
      </c>
      <c r="G32" s="39" t="s">
        <v>77</v>
      </c>
      <c r="H32" s="40" t="n">
        <v>5.2</v>
      </c>
      <c r="I32" s="40" t="n">
        <v>4.2</v>
      </c>
      <c r="J32" s="41" t="n">
        <v>1</v>
      </c>
      <c r="K32" s="15" t="n">
        <v>0</v>
      </c>
      <c r="L32" s="16" t="n">
        <f aca="false">IF($E32="","",$H32*$I32*IF($J32="",1,$J32)+N($K32))</f>
        <v>21.84</v>
      </c>
      <c r="M32" s="42" t="n">
        <v>0</v>
      </c>
      <c r="N32" s="42" t="n">
        <v>0</v>
      </c>
      <c r="O32" s="43" t="n">
        <f aca="false">IF($E32="","",IFERROR(INDEX(Übersicht!$H$44:$J$52,MATCH($F32,Übersicht!$B$44:$B$52,0),MATCH($G32,Übersicht!$H$43:$J$43,0)),0))</f>
        <v>1</v>
      </c>
      <c r="P32" s="29" t="n">
        <v>1</v>
      </c>
      <c r="Q32" s="16" t="n">
        <f aca="false">IF($E32="","",MAX(0,($L32-N($M32)-N($N32))+N($N32)*0.5)*N($P32))</f>
        <v>21.84</v>
      </c>
      <c r="R32" s="38"/>
    </row>
    <row r="33" customFormat="false" ht="16.5" hidden="false" customHeight="true" outlineLevel="0" collapsed="false">
      <c r="A33" s="44" t="n">
        <f aca="false">IF($E33="","",COUNTA($E$6:$E33))</f>
        <v>28</v>
      </c>
      <c r="B33" s="37" t="s">
        <v>50</v>
      </c>
      <c r="C33" s="37" t="s">
        <v>65</v>
      </c>
      <c r="D33" s="37" t="s">
        <v>170</v>
      </c>
      <c r="E33" s="6" t="s">
        <v>139</v>
      </c>
      <c r="F33" s="38" t="s">
        <v>80</v>
      </c>
      <c r="G33" s="39" t="s">
        <v>77</v>
      </c>
      <c r="H33" s="40" t="n">
        <v>3.1</v>
      </c>
      <c r="I33" s="40" t="n">
        <v>2.6</v>
      </c>
      <c r="J33" s="41" t="n">
        <v>1</v>
      </c>
      <c r="K33" s="15" t="n">
        <v>0</v>
      </c>
      <c r="L33" s="19" t="n">
        <f aca="false">IF($E33="","",$H33*$I33*IF($J33="",1,$J33)+N($K33))</f>
        <v>8.06</v>
      </c>
      <c r="M33" s="42" t="n">
        <v>0</v>
      </c>
      <c r="N33" s="42" t="n">
        <v>0</v>
      </c>
      <c r="O33" s="45" t="n">
        <f aca="false">IF($E33="","",IFERROR(INDEX(Übersicht!$H$44:$J$52,MATCH($F33,Übersicht!$B$44:$B$52,0),MATCH($G33,Übersicht!$H$43:$J$43,0)),0))</f>
        <v>1</v>
      </c>
      <c r="P33" s="29" t="n">
        <v>1</v>
      </c>
      <c r="Q33" s="19" t="n">
        <f aca="false">IF($E33="","",MAX(0,($L33-N($M33)-N($N33))+N($N33)*0.5)*N($P33))</f>
        <v>8.06</v>
      </c>
      <c r="R33" s="38"/>
    </row>
    <row r="34" customFormat="false" ht="16.5" hidden="false" customHeight="true" outlineLevel="0" collapsed="false">
      <c r="A34" s="36" t="n">
        <f aca="false">IF($E34="","",COUNTA($E$6:$E34))</f>
        <v>29</v>
      </c>
      <c r="B34" s="37" t="s">
        <v>50</v>
      </c>
      <c r="C34" s="37" t="s">
        <v>65</v>
      </c>
      <c r="D34" s="37" t="s">
        <v>171</v>
      </c>
      <c r="E34" s="6" t="s">
        <v>141</v>
      </c>
      <c r="F34" s="38" t="s">
        <v>80</v>
      </c>
      <c r="G34" s="39" t="s">
        <v>77</v>
      </c>
      <c r="H34" s="40" t="n">
        <v>4.1</v>
      </c>
      <c r="I34" s="40" t="n">
        <v>3.4</v>
      </c>
      <c r="J34" s="41" t="n">
        <v>1</v>
      </c>
      <c r="K34" s="15" t="n">
        <v>0</v>
      </c>
      <c r="L34" s="16" t="n">
        <f aca="false">IF($E34="","",$H34*$I34*IF($J34="",1,$J34)+N($K34))</f>
        <v>13.94</v>
      </c>
      <c r="M34" s="42" t="n">
        <v>0</v>
      </c>
      <c r="N34" s="42" t="n">
        <v>0</v>
      </c>
      <c r="O34" s="43" t="n">
        <f aca="false">IF($E34="","",IFERROR(INDEX(Übersicht!$H$44:$J$52,MATCH($F34,Übersicht!$B$44:$B$52,0),MATCH($G34,Übersicht!$H$43:$J$43,0)),0))</f>
        <v>1</v>
      </c>
      <c r="P34" s="29" t="n">
        <v>1</v>
      </c>
      <c r="Q34" s="16" t="n">
        <f aca="false">IF($E34="","",MAX(0,($L34-N($M34)-N($N34))+N($N34)*0.5)*N($P34))</f>
        <v>13.94</v>
      </c>
      <c r="R34" s="38"/>
    </row>
    <row r="35" customFormat="false" ht="16.5" hidden="false" customHeight="true" outlineLevel="0" collapsed="false">
      <c r="A35" s="44" t="n">
        <f aca="false">IF($E35="","",COUNTA($E$6:$E35))</f>
        <v>30</v>
      </c>
      <c r="B35" s="37" t="s">
        <v>50</v>
      </c>
      <c r="C35" s="37" t="s">
        <v>65</v>
      </c>
      <c r="D35" s="37" t="s">
        <v>172</v>
      </c>
      <c r="E35" s="6" t="s">
        <v>161</v>
      </c>
      <c r="F35" s="38" t="s">
        <v>80</v>
      </c>
      <c r="G35" s="39" t="s">
        <v>77</v>
      </c>
      <c r="H35" s="40" t="n">
        <v>3.2</v>
      </c>
      <c r="I35" s="40" t="n">
        <v>2.8</v>
      </c>
      <c r="J35" s="41" t="n">
        <v>1</v>
      </c>
      <c r="K35" s="15" t="n">
        <v>0</v>
      </c>
      <c r="L35" s="19" t="n">
        <f aca="false">IF($E35="","",$H35*$I35*IF($J35="",1,$J35)+N($K35))</f>
        <v>8.96</v>
      </c>
      <c r="M35" s="42" t="n">
        <v>0</v>
      </c>
      <c r="N35" s="42" t="n">
        <v>0</v>
      </c>
      <c r="O35" s="45" t="n">
        <f aca="false">IF($E35="","",IFERROR(INDEX(Übersicht!$H$44:$J$52,MATCH($F35,Übersicht!$B$44:$B$52,0),MATCH($G35,Übersicht!$H$43:$J$43,0)),0))</f>
        <v>1</v>
      </c>
      <c r="P35" s="29" t="n">
        <v>1</v>
      </c>
      <c r="Q35" s="19" t="n">
        <f aca="false">IF($E35="","",MAX(0,($L35-N($M35)-N($N35))+N($N35)*0.5)*N($P35))</f>
        <v>8.96</v>
      </c>
      <c r="R35" s="38"/>
    </row>
    <row r="36" customFormat="false" ht="16.5" hidden="false" customHeight="true" outlineLevel="0" collapsed="false">
      <c r="A36" s="36" t="n">
        <f aca="false">IF($E36="","",COUNTA($E$6:$E36))</f>
        <v>31</v>
      </c>
      <c r="B36" s="37" t="s">
        <v>50</v>
      </c>
      <c r="C36" s="37" t="s">
        <v>65</v>
      </c>
      <c r="D36" s="37" t="s">
        <v>173</v>
      </c>
      <c r="E36" s="6" t="s">
        <v>143</v>
      </c>
      <c r="F36" s="38" t="s">
        <v>80</v>
      </c>
      <c r="G36" s="39" t="s">
        <v>77</v>
      </c>
      <c r="H36" s="40" t="n">
        <v>2.6</v>
      </c>
      <c r="I36" s="40" t="n">
        <v>2.2</v>
      </c>
      <c r="J36" s="41" t="n">
        <v>1</v>
      </c>
      <c r="K36" s="15" t="n">
        <v>0</v>
      </c>
      <c r="L36" s="16" t="n">
        <f aca="false">IF($E36="","",$H36*$I36*IF($J36="",1,$J36)+N($K36))</f>
        <v>5.72</v>
      </c>
      <c r="M36" s="42" t="n">
        <v>0</v>
      </c>
      <c r="N36" s="42" t="n">
        <v>0</v>
      </c>
      <c r="O36" s="43" t="n">
        <f aca="false">IF($E36="","",IFERROR(INDEX(Übersicht!$H$44:$J$52,MATCH($F36,Übersicht!$B$44:$B$52,0),MATCH($G36,Übersicht!$H$43:$J$43,0)),0))</f>
        <v>1</v>
      </c>
      <c r="P36" s="29" t="n">
        <v>1</v>
      </c>
      <c r="Q36" s="16" t="n">
        <f aca="false">IF($E36="","",MAX(0,($L36-N($M36)-N($N36))+N($N36)*0.5)*N($P36))</f>
        <v>5.72</v>
      </c>
      <c r="R36" s="38"/>
    </row>
    <row r="37" customFormat="false" ht="16.5" hidden="false" customHeight="true" outlineLevel="0" collapsed="false">
      <c r="A37" s="44" t="n">
        <f aca="false">IF($E37="","",COUNTA($E$6:$E37))</f>
        <v>32</v>
      </c>
      <c r="B37" s="37" t="s">
        <v>50</v>
      </c>
      <c r="C37" s="37" t="s">
        <v>65</v>
      </c>
      <c r="D37" s="37" t="s">
        <v>174</v>
      </c>
      <c r="E37" s="6" t="s">
        <v>145</v>
      </c>
      <c r="F37" s="38" t="s">
        <v>88</v>
      </c>
      <c r="G37" s="39" t="s">
        <v>77</v>
      </c>
      <c r="H37" s="40" t="n">
        <v>4.8</v>
      </c>
      <c r="I37" s="40" t="n">
        <v>1.3</v>
      </c>
      <c r="J37" s="41" t="n">
        <v>1</v>
      </c>
      <c r="K37" s="15" t="n">
        <v>0</v>
      </c>
      <c r="L37" s="19" t="n">
        <f aca="false">IF($E37="","",$H37*$I37*IF($J37="",1,$J37)+N($K37))</f>
        <v>6.24</v>
      </c>
      <c r="M37" s="42" t="n">
        <v>0</v>
      </c>
      <c r="N37" s="42" t="n">
        <v>0</v>
      </c>
      <c r="O37" s="45" t="n">
        <f aca="false">IF($E37="","",IFERROR(INDEX(Übersicht!$H$44:$J$52,MATCH($F37,Übersicht!$B$44:$B$52,0),MATCH($G37,Übersicht!$H$43:$J$43,0)),0))</f>
        <v>1</v>
      </c>
      <c r="P37" s="29" t="n">
        <v>1</v>
      </c>
      <c r="Q37" s="19" t="n">
        <f aca="false">IF($E37="","",MAX(0,($L37-N($M37)-N($N37))+N($N37)*0.5)*N($P37))</f>
        <v>6.24</v>
      </c>
      <c r="R37" s="38" t="s">
        <v>146</v>
      </c>
    </row>
    <row r="38" customFormat="false" ht="16.5" hidden="false" customHeight="true" outlineLevel="0" collapsed="false">
      <c r="A38" s="36" t="n">
        <f aca="false">IF($E38="","",COUNTA($E$6:$E38))</f>
        <v>33</v>
      </c>
      <c r="B38" s="37" t="s">
        <v>50</v>
      </c>
      <c r="C38" s="37" t="s">
        <v>65</v>
      </c>
      <c r="D38" s="37" t="s">
        <v>175</v>
      </c>
      <c r="E38" s="6" t="s">
        <v>165</v>
      </c>
      <c r="F38" s="38" t="s">
        <v>80</v>
      </c>
      <c r="G38" s="39" t="s">
        <v>78</v>
      </c>
      <c r="H38" s="40" t="n">
        <v>3.6</v>
      </c>
      <c r="I38" s="40" t="n">
        <v>1.6</v>
      </c>
      <c r="J38" s="41" t="n">
        <v>1</v>
      </c>
      <c r="K38" s="15" t="n">
        <v>0</v>
      </c>
      <c r="L38" s="16" t="n">
        <f aca="false">IF($E38="","",$H38*$I38*IF($J38="",1,$J38)+N($K38))</f>
        <v>5.76</v>
      </c>
      <c r="M38" s="42" t="n">
        <v>0</v>
      </c>
      <c r="N38" s="42" t="n">
        <v>0</v>
      </c>
      <c r="O38" s="43" t="n">
        <f aca="false">IF($E38="","",IFERROR(INDEX(Übersicht!$H$44:$J$52,MATCH($F38,Übersicht!$B$44:$B$52,0),MATCH($G38,Übersicht!$H$43:$J$43,0)),0))</f>
        <v>0.25</v>
      </c>
      <c r="P38" s="29" t="n">
        <v>0.25</v>
      </c>
      <c r="Q38" s="16" t="n">
        <f aca="false">IF($E38="","",MAX(0,($L38-N($M38)-N($N38))+N($N38)*0.5)*N($P38))</f>
        <v>1.44</v>
      </c>
      <c r="R38" s="38" t="s">
        <v>166</v>
      </c>
    </row>
    <row r="39" customFormat="false" ht="16.5" hidden="false" customHeight="true" outlineLevel="0" collapsed="false">
      <c r="A39" s="44" t="n">
        <f aca="false">IF($E39="","",COUNTA($E$6:$E39))</f>
        <v>34</v>
      </c>
      <c r="B39" s="37" t="s">
        <v>50</v>
      </c>
      <c r="C39" s="37" t="s">
        <v>62</v>
      </c>
      <c r="D39" s="37" t="s">
        <v>176</v>
      </c>
      <c r="E39" s="6" t="s">
        <v>177</v>
      </c>
      <c r="F39" s="38" t="s">
        <v>88</v>
      </c>
      <c r="G39" s="39" t="s">
        <v>77</v>
      </c>
      <c r="H39" s="40" t="n">
        <v>3</v>
      </c>
      <c r="I39" s="40" t="n">
        <v>2.2</v>
      </c>
      <c r="J39" s="41" t="n">
        <v>1</v>
      </c>
      <c r="K39" s="15" t="n">
        <v>0</v>
      </c>
      <c r="L39" s="19" t="n">
        <f aca="false">IF($E39="","",$H39*$I39*IF($J39="",1,$J39)+N($K39))</f>
        <v>6.6</v>
      </c>
      <c r="M39" s="42" t="n">
        <v>0</v>
      </c>
      <c r="N39" s="42" t="n">
        <v>0</v>
      </c>
      <c r="O39" s="45" t="n">
        <f aca="false">IF($E39="","",IFERROR(INDEX(Übersicht!$H$44:$J$52,MATCH($F39,Übersicht!$B$44:$B$52,0),MATCH($G39,Übersicht!$H$43:$J$43,0)),0))</f>
        <v>1</v>
      </c>
      <c r="P39" s="29" t="n">
        <v>0</v>
      </c>
      <c r="Q39" s="19" t="n">
        <f aca="false">IF($E39="","",MAX(0,($L39-N($M39)-N($N39))+N($N39)*0.5)*N($P39))</f>
        <v>0</v>
      </c>
      <c r="R39" s="38" t="s">
        <v>135</v>
      </c>
    </row>
    <row r="40" customFormat="false" ht="16.5" hidden="false" customHeight="true" outlineLevel="0" collapsed="false">
      <c r="A40" s="36" t="n">
        <f aca="false">IF($E40="","",COUNTA($E$6:$E40))</f>
        <v>35</v>
      </c>
      <c r="B40" s="37" t="s">
        <v>51</v>
      </c>
      <c r="C40" s="37" t="s">
        <v>66</v>
      </c>
      <c r="D40" s="37" t="s">
        <v>178</v>
      </c>
      <c r="E40" s="6" t="s">
        <v>137</v>
      </c>
      <c r="F40" s="38" t="s">
        <v>80</v>
      </c>
      <c r="G40" s="39" t="s">
        <v>77</v>
      </c>
      <c r="H40" s="40" t="n">
        <v>5.2</v>
      </c>
      <c r="I40" s="40" t="n">
        <v>4.2</v>
      </c>
      <c r="J40" s="41" t="n">
        <v>1</v>
      </c>
      <c r="K40" s="15" t="n">
        <v>0</v>
      </c>
      <c r="L40" s="16" t="n">
        <f aca="false">IF($E40="","",$H40*$I40*IF($J40="",1,$J40)+N($K40))</f>
        <v>21.84</v>
      </c>
      <c r="M40" s="42" t="n">
        <v>3.6</v>
      </c>
      <c r="N40" s="42" t="n">
        <v>4.2</v>
      </c>
      <c r="O40" s="43" t="n">
        <f aca="false">IF($E40="","",IFERROR(INDEX(Übersicht!$H$44:$J$52,MATCH($F40,Übersicht!$B$44:$B$52,0),MATCH($G40,Übersicht!$H$43:$J$43,0)),0))</f>
        <v>1</v>
      </c>
      <c r="P40" s="29" t="n">
        <v>1</v>
      </c>
      <c r="Q40" s="16" t="n">
        <f aca="false">IF($E40="","",MAX(0,($L40-N($M40)-N($N40))+N($N40)*0.5)*N($P40))</f>
        <v>16.14</v>
      </c>
      <c r="R40" s="38" t="s">
        <v>179</v>
      </c>
    </row>
    <row r="41" customFormat="false" ht="16.5" hidden="false" customHeight="true" outlineLevel="0" collapsed="false">
      <c r="A41" s="44" t="n">
        <f aca="false">IF($E41="","",COUNTA($E$6:$E41))</f>
        <v>36</v>
      </c>
      <c r="B41" s="37" t="s">
        <v>51</v>
      </c>
      <c r="C41" s="37" t="s">
        <v>66</v>
      </c>
      <c r="D41" s="37" t="s">
        <v>180</v>
      </c>
      <c r="E41" s="6" t="s">
        <v>141</v>
      </c>
      <c r="F41" s="38" t="s">
        <v>80</v>
      </c>
      <c r="G41" s="39" t="s">
        <v>77</v>
      </c>
      <c r="H41" s="40" t="n">
        <v>4.1</v>
      </c>
      <c r="I41" s="40" t="n">
        <v>3.4</v>
      </c>
      <c r="J41" s="41" t="n">
        <v>1</v>
      </c>
      <c r="K41" s="15" t="n">
        <v>0</v>
      </c>
      <c r="L41" s="19" t="n">
        <f aca="false">IF($E41="","",$H41*$I41*IF($J41="",1,$J41)+N($K41))</f>
        <v>13.94</v>
      </c>
      <c r="M41" s="42" t="n">
        <v>2.7</v>
      </c>
      <c r="N41" s="42" t="n">
        <v>3.2</v>
      </c>
      <c r="O41" s="45" t="n">
        <f aca="false">IF($E41="","",IFERROR(INDEX(Übersicht!$H$44:$J$52,MATCH($F41,Übersicht!$B$44:$B$52,0),MATCH($G41,Übersicht!$H$43:$J$43,0)),0))</f>
        <v>1</v>
      </c>
      <c r="P41" s="29" t="n">
        <v>1</v>
      </c>
      <c r="Q41" s="19" t="n">
        <f aca="false">IF($E41="","",MAX(0,($L41-N($M41)-N($N41))+N($N41)*0.5)*N($P41))</f>
        <v>9.64</v>
      </c>
      <c r="R41" s="38" t="s">
        <v>181</v>
      </c>
    </row>
    <row r="42" customFormat="false" ht="16.5" hidden="false" customHeight="true" outlineLevel="0" collapsed="false">
      <c r="A42" s="36" t="n">
        <f aca="false">IF($E42="","",COUNTA($E$6:$E42))</f>
        <v>37</v>
      </c>
      <c r="B42" s="37" t="s">
        <v>51</v>
      </c>
      <c r="C42" s="37" t="s">
        <v>66</v>
      </c>
      <c r="D42" s="37" t="s">
        <v>182</v>
      </c>
      <c r="E42" s="6" t="s">
        <v>143</v>
      </c>
      <c r="F42" s="38" t="s">
        <v>80</v>
      </c>
      <c r="G42" s="39" t="s">
        <v>77</v>
      </c>
      <c r="H42" s="40" t="n">
        <v>2.6</v>
      </c>
      <c r="I42" s="40" t="n">
        <v>2.2</v>
      </c>
      <c r="J42" s="41" t="n">
        <v>1</v>
      </c>
      <c r="K42" s="15" t="n">
        <v>0</v>
      </c>
      <c r="L42" s="16" t="n">
        <f aca="false">IF($E42="","",$H42*$I42*IF($J42="",1,$J42)+N($K42))</f>
        <v>5.72</v>
      </c>
      <c r="M42" s="42" t="n">
        <v>0</v>
      </c>
      <c r="N42" s="42" t="n">
        <v>1.5</v>
      </c>
      <c r="O42" s="43" t="n">
        <f aca="false">IF($E42="","",IFERROR(INDEX(Übersicht!$H$44:$J$52,MATCH($F42,Übersicht!$B$44:$B$52,0),MATCH($G42,Übersicht!$H$43:$J$43,0)),0))</f>
        <v>1</v>
      </c>
      <c r="P42" s="29" t="n">
        <v>1</v>
      </c>
      <c r="Q42" s="16" t="n">
        <f aca="false">IF($E42="","",MAX(0,($L42-N($M42)-N($N42))+N($N42)*0.5)*N($P42))</f>
        <v>4.97</v>
      </c>
      <c r="R42" s="38" t="s">
        <v>181</v>
      </c>
    </row>
    <row r="43" customFormat="false" ht="16.5" hidden="false" customHeight="true" outlineLevel="0" collapsed="false">
      <c r="A43" s="44" t="n">
        <f aca="false">IF($E43="","",COUNTA($E$6:$E43))</f>
        <v>38</v>
      </c>
      <c r="B43" s="37" t="s">
        <v>51</v>
      </c>
      <c r="C43" s="37" t="s">
        <v>66</v>
      </c>
      <c r="D43" s="37" t="s">
        <v>183</v>
      </c>
      <c r="E43" s="6" t="s">
        <v>145</v>
      </c>
      <c r="F43" s="38" t="s">
        <v>88</v>
      </c>
      <c r="G43" s="39" t="s">
        <v>77</v>
      </c>
      <c r="H43" s="40" t="n">
        <v>4.2</v>
      </c>
      <c r="I43" s="40" t="n">
        <v>1.3</v>
      </c>
      <c r="J43" s="41" t="n">
        <v>1</v>
      </c>
      <c r="K43" s="15" t="n">
        <v>0</v>
      </c>
      <c r="L43" s="19" t="n">
        <f aca="false">IF($E43="","",$H43*$I43*IF($J43="",1,$J43)+N($K43))</f>
        <v>5.46</v>
      </c>
      <c r="M43" s="42" t="n">
        <v>0</v>
      </c>
      <c r="N43" s="42" t="n">
        <v>0</v>
      </c>
      <c r="O43" s="45" t="n">
        <f aca="false">IF($E43="","",IFERROR(INDEX(Übersicht!$H$44:$J$52,MATCH($F43,Übersicht!$B$44:$B$52,0),MATCH($G43,Übersicht!$H$43:$J$43,0)),0))</f>
        <v>1</v>
      </c>
      <c r="P43" s="29" t="n">
        <v>1</v>
      </c>
      <c r="Q43" s="19" t="n">
        <f aca="false">IF($E43="","",MAX(0,($L43-N($M43)-N($N43))+N($N43)*0.5)*N($P43))</f>
        <v>5.46</v>
      </c>
      <c r="R43" s="38" t="s">
        <v>146</v>
      </c>
    </row>
    <row r="44" customFormat="false" ht="16.5" hidden="false" customHeight="true" outlineLevel="0" collapsed="false">
      <c r="A44" s="36" t="n">
        <f aca="false">IF($E44="","",COUNTA($E$6:$E44))</f>
        <v>39</v>
      </c>
      <c r="B44" s="37" t="s">
        <v>51</v>
      </c>
      <c r="C44" s="37" t="s">
        <v>66</v>
      </c>
      <c r="D44" s="37" t="s">
        <v>184</v>
      </c>
      <c r="E44" s="6" t="s">
        <v>185</v>
      </c>
      <c r="F44" s="38" t="s">
        <v>86</v>
      </c>
      <c r="G44" s="39" t="s">
        <v>77</v>
      </c>
      <c r="H44" s="40" t="n">
        <v>2.2</v>
      </c>
      <c r="I44" s="40" t="n">
        <v>1.4</v>
      </c>
      <c r="J44" s="41" t="n">
        <v>1</v>
      </c>
      <c r="K44" s="15" t="n">
        <v>0</v>
      </c>
      <c r="L44" s="16" t="n">
        <f aca="false">IF($E44="","",$H44*$I44*IF($J44="",1,$J44)+N($K44))</f>
        <v>3.08</v>
      </c>
      <c r="M44" s="42" t="n">
        <v>1.6</v>
      </c>
      <c r="N44" s="42" t="n">
        <v>0.9</v>
      </c>
      <c r="O44" s="43" t="n">
        <f aca="false">IF($E44="","",IFERROR(INDEX(Übersicht!$H$44:$J$52,MATCH($F44,Übersicht!$B$44:$B$52,0),MATCH($G44,Übersicht!$H$43:$J$43,0)),0))</f>
        <v>0</v>
      </c>
      <c r="P44" s="29" t="n">
        <v>1</v>
      </c>
      <c r="Q44" s="16" t="n">
        <f aca="false">IF($E44="","",MAX(0,($L44-N($M44)-N($N44))+N($N44)*0.5)*N($P44))</f>
        <v>1.03</v>
      </c>
      <c r="R44" s="38" t="s">
        <v>186</v>
      </c>
    </row>
    <row r="45" customFormat="false" ht="16.5" hidden="false" customHeight="true" outlineLevel="0" collapsed="false">
      <c r="A45" s="44" t="n">
        <f aca="false">IF($E45="","",COUNTA($E$6:$E45))</f>
        <v>40</v>
      </c>
      <c r="B45" s="37" t="s">
        <v>51</v>
      </c>
      <c r="C45" s="37" t="s">
        <v>66</v>
      </c>
      <c r="D45" s="37" t="s">
        <v>187</v>
      </c>
      <c r="E45" s="6" t="s">
        <v>188</v>
      </c>
      <c r="F45" s="38" t="s">
        <v>80</v>
      </c>
      <c r="G45" s="39" t="s">
        <v>79</v>
      </c>
      <c r="H45" s="40" t="n">
        <v>3.2</v>
      </c>
      <c r="I45" s="40" t="n">
        <v>2</v>
      </c>
      <c r="J45" s="41" t="n">
        <v>1</v>
      </c>
      <c r="K45" s="15" t="n">
        <v>0</v>
      </c>
      <c r="L45" s="19" t="n">
        <f aca="false">IF($E45="","",$H45*$I45*IF($J45="",1,$J45)+N($K45))</f>
        <v>6.4</v>
      </c>
      <c r="M45" s="42" t="n">
        <v>0</v>
      </c>
      <c r="N45" s="42" t="n">
        <v>0</v>
      </c>
      <c r="O45" s="45" t="n">
        <f aca="false">IF($E45="","",IFERROR(INDEX(Übersicht!$H$44:$J$52,MATCH($F45,Übersicht!$B$44:$B$52,0),MATCH($G45,Übersicht!$H$43:$J$43,0)),0))</f>
        <v>0.25</v>
      </c>
      <c r="P45" s="29" t="n">
        <v>0.25</v>
      </c>
      <c r="Q45" s="19" t="n">
        <f aca="false">IF($E45="","",MAX(0,($L45-N($M45)-N($N45))+N($N45)*0.5)*N($P45))</f>
        <v>1.6</v>
      </c>
      <c r="R45" s="38" t="s">
        <v>152</v>
      </c>
    </row>
    <row r="46" customFormat="false" ht="16.5" hidden="false" customHeight="true" outlineLevel="0" collapsed="false">
      <c r="A46" s="36" t="n">
        <f aca="false">IF($E46="","",COUNTA($E$6:$E46))</f>
        <v>41</v>
      </c>
      <c r="B46" s="37" t="s">
        <v>51</v>
      </c>
      <c r="C46" s="37" t="s">
        <v>62</v>
      </c>
      <c r="D46" s="37" t="s">
        <v>189</v>
      </c>
      <c r="E46" s="6" t="s">
        <v>190</v>
      </c>
      <c r="F46" s="38" t="s">
        <v>88</v>
      </c>
      <c r="G46" s="39" t="s">
        <v>77</v>
      </c>
      <c r="H46" s="40" t="n">
        <v>3</v>
      </c>
      <c r="I46" s="40" t="n">
        <v>2.2</v>
      </c>
      <c r="J46" s="41" t="n">
        <v>1</v>
      </c>
      <c r="K46" s="15" t="n">
        <v>0</v>
      </c>
      <c r="L46" s="16" t="n">
        <f aca="false">IF($E46="","",$H46*$I46*IF($J46="",1,$J46)+N($K46))</f>
        <v>6.6</v>
      </c>
      <c r="M46" s="42" t="n">
        <v>0</v>
      </c>
      <c r="N46" s="42" t="n">
        <v>0</v>
      </c>
      <c r="O46" s="43" t="n">
        <f aca="false">IF($E46="","",IFERROR(INDEX(Übersicht!$H$44:$J$52,MATCH($F46,Übersicht!$B$44:$B$52,0),MATCH($G46,Übersicht!$H$43:$J$43,0)),0))</f>
        <v>1</v>
      </c>
      <c r="P46" s="29" t="n">
        <v>0</v>
      </c>
      <c r="Q46" s="16" t="n">
        <f aca="false">IF($E46="","",MAX(0,($L46-N($M46)-N($N46))+N($N46)*0.5)*N($P46))</f>
        <v>0</v>
      </c>
      <c r="R46" s="38" t="s">
        <v>135</v>
      </c>
    </row>
    <row r="47" customFormat="false" ht="16.5" hidden="false" customHeight="true" outlineLevel="0" collapsed="false">
      <c r="A47" s="44" t="str">
        <f aca="false">IF($E47="","",COUNTA($E$6:$E47))</f>
        <v/>
      </c>
      <c r="B47" s="37"/>
      <c r="C47" s="37"/>
      <c r="D47" s="37"/>
      <c r="E47" s="6"/>
      <c r="F47" s="38"/>
      <c r="G47" s="39"/>
      <c r="H47" s="40"/>
      <c r="I47" s="40"/>
      <c r="J47" s="41"/>
      <c r="K47" s="15"/>
      <c r="L47" s="19" t="str">
        <f aca="false">IF($E47="","",$H47*$I47*IF($J47="",1,$J47)+N($K47))</f>
        <v/>
      </c>
      <c r="M47" s="42"/>
      <c r="N47" s="42"/>
      <c r="O47" s="45" t="str">
        <f aca="false">IF($E47="","",IFERROR(INDEX(Übersicht!$H$44:$J$52,MATCH($F47,Übersicht!$B$44:$B$52,0),MATCH($G47,Übersicht!$H$43:$J$43,0)),0))</f>
        <v/>
      </c>
      <c r="P47" s="29"/>
      <c r="Q47" s="19" t="str">
        <f aca="false">IF($E47="","",MAX(0,($L47-N($M47)-N($N47))+N($N47)*0.5)*N($P47))</f>
        <v/>
      </c>
      <c r="R47" s="38"/>
    </row>
    <row r="48" customFormat="false" ht="16.5" hidden="false" customHeight="true" outlineLevel="0" collapsed="false">
      <c r="A48" s="36" t="str">
        <f aca="false">IF($E48="","",COUNTA($E$6:$E48))</f>
        <v/>
      </c>
      <c r="B48" s="37"/>
      <c r="C48" s="37"/>
      <c r="D48" s="37"/>
      <c r="E48" s="6"/>
      <c r="F48" s="38"/>
      <c r="G48" s="39"/>
      <c r="H48" s="40"/>
      <c r="I48" s="40"/>
      <c r="J48" s="41"/>
      <c r="K48" s="15"/>
      <c r="L48" s="16" t="str">
        <f aca="false">IF($E48="","",$H48*$I48*IF($J48="",1,$J48)+N($K48))</f>
        <v/>
      </c>
      <c r="M48" s="42"/>
      <c r="N48" s="42"/>
      <c r="O48" s="43" t="str">
        <f aca="false">IF($E48="","",IFERROR(INDEX(Übersicht!$H$44:$J$52,MATCH($F48,Übersicht!$B$44:$B$52,0),MATCH($G48,Übersicht!$H$43:$J$43,0)),0))</f>
        <v/>
      </c>
      <c r="P48" s="29"/>
      <c r="Q48" s="16" t="str">
        <f aca="false">IF($E48="","",MAX(0,($L48-N($M48)-N($N48))+N($N48)*0.5)*N($P48))</f>
        <v/>
      </c>
      <c r="R48" s="38"/>
    </row>
    <row r="49" customFormat="false" ht="16.5" hidden="false" customHeight="true" outlineLevel="0" collapsed="false">
      <c r="A49" s="44" t="str">
        <f aca="false">IF($E49="","",COUNTA($E$6:$E49))</f>
        <v/>
      </c>
      <c r="B49" s="37"/>
      <c r="C49" s="37"/>
      <c r="D49" s="37"/>
      <c r="E49" s="6"/>
      <c r="F49" s="38"/>
      <c r="G49" s="39"/>
      <c r="H49" s="40"/>
      <c r="I49" s="40"/>
      <c r="J49" s="41"/>
      <c r="K49" s="15"/>
      <c r="L49" s="19" t="str">
        <f aca="false">IF($E49="","",$H49*$I49*IF($J49="",1,$J49)+N($K49))</f>
        <v/>
      </c>
      <c r="M49" s="42"/>
      <c r="N49" s="42"/>
      <c r="O49" s="45" t="str">
        <f aca="false">IF($E49="","",IFERROR(INDEX(Übersicht!$H$44:$J$52,MATCH($F49,Übersicht!$B$44:$B$52,0),MATCH($G49,Übersicht!$H$43:$J$43,0)),0))</f>
        <v/>
      </c>
      <c r="P49" s="29"/>
      <c r="Q49" s="19" t="str">
        <f aca="false">IF($E49="","",MAX(0,($L49-N($M49)-N($N49))+N($N49)*0.5)*N($P49))</f>
        <v/>
      </c>
      <c r="R49" s="38"/>
    </row>
    <row r="50" customFormat="false" ht="16.5" hidden="false" customHeight="true" outlineLevel="0" collapsed="false">
      <c r="A50" s="36" t="str">
        <f aca="false">IF($E50="","",COUNTA($E$6:$E50))</f>
        <v/>
      </c>
      <c r="B50" s="37"/>
      <c r="C50" s="37"/>
      <c r="D50" s="37"/>
      <c r="E50" s="6"/>
      <c r="F50" s="38"/>
      <c r="G50" s="39"/>
      <c r="H50" s="40"/>
      <c r="I50" s="40"/>
      <c r="J50" s="41"/>
      <c r="K50" s="15"/>
      <c r="L50" s="16" t="str">
        <f aca="false">IF($E50="","",$H50*$I50*IF($J50="",1,$J50)+N($K50))</f>
        <v/>
      </c>
      <c r="M50" s="42"/>
      <c r="N50" s="42"/>
      <c r="O50" s="43" t="str">
        <f aca="false">IF($E50="","",IFERROR(INDEX(Übersicht!$H$44:$J$52,MATCH($F50,Übersicht!$B$44:$B$52,0),MATCH($G50,Übersicht!$H$43:$J$43,0)),0))</f>
        <v/>
      </c>
      <c r="P50" s="29"/>
      <c r="Q50" s="16" t="str">
        <f aca="false">IF($E50="","",MAX(0,($L50-N($M50)-N($N50))+N($N50)*0.5)*N($P50))</f>
        <v/>
      </c>
      <c r="R50" s="38"/>
    </row>
    <row r="51" customFormat="false" ht="16.5" hidden="false" customHeight="true" outlineLevel="0" collapsed="false">
      <c r="A51" s="44" t="str">
        <f aca="false">IF($E51="","",COUNTA($E$6:$E51))</f>
        <v/>
      </c>
      <c r="B51" s="37"/>
      <c r="C51" s="37"/>
      <c r="D51" s="37"/>
      <c r="E51" s="6"/>
      <c r="F51" s="38"/>
      <c r="G51" s="39"/>
      <c r="H51" s="40"/>
      <c r="I51" s="40"/>
      <c r="J51" s="41"/>
      <c r="K51" s="15"/>
      <c r="L51" s="19" t="str">
        <f aca="false">IF($E51="","",$H51*$I51*IF($J51="",1,$J51)+N($K51))</f>
        <v/>
      </c>
      <c r="M51" s="42"/>
      <c r="N51" s="42"/>
      <c r="O51" s="45" t="str">
        <f aca="false">IF($E51="","",IFERROR(INDEX(Übersicht!$H$44:$J$52,MATCH($F51,Übersicht!$B$44:$B$52,0),MATCH($G51,Übersicht!$H$43:$J$43,0)),0))</f>
        <v/>
      </c>
      <c r="P51" s="29"/>
      <c r="Q51" s="19" t="str">
        <f aca="false">IF($E51="","",MAX(0,($L51-N($M51)-N($N51))+N($N51)*0.5)*N($P51))</f>
        <v/>
      </c>
      <c r="R51" s="38"/>
    </row>
    <row r="52" customFormat="false" ht="16.5" hidden="false" customHeight="true" outlineLevel="0" collapsed="false">
      <c r="A52" s="36" t="str">
        <f aca="false">IF($E52="","",COUNTA($E$6:$E52))</f>
        <v/>
      </c>
      <c r="B52" s="37"/>
      <c r="C52" s="37"/>
      <c r="D52" s="37"/>
      <c r="E52" s="6"/>
      <c r="F52" s="38"/>
      <c r="G52" s="39"/>
      <c r="H52" s="40"/>
      <c r="I52" s="40"/>
      <c r="J52" s="41"/>
      <c r="K52" s="15"/>
      <c r="L52" s="16" t="str">
        <f aca="false">IF($E52="","",$H52*$I52*IF($J52="",1,$J52)+N($K52))</f>
        <v/>
      </c>
      <c r="M52" s="42"/>
      <c r="N52" s="42"/>
      <c r="O52" s="43" t="str">
        <f aca="false">IF($E52="","",IFERROR(INDEX(Übersicht!$H$44:$J$52,MATCH($F52,Übersicht!$B$44:$B$52,0),MATCH($G52,Übersicht!$H$43:$J$43,0)),0))</f>
        <v/>
      </c>
      <c r="P52" s="29"/>
      <c r="Q52" s="16" t="str">
        <f aca="false">IF($E52="","",MAX(0,($L52-N($M52)-N($N52))+N($N52)*0.5)*N($P52))</f>
        <v/>
      </c>
      <c r="R52" s="38"/>
    </row>
    <row r="53" customFormat="false" ht="16.5" hidden="false" customHeight="true" outlineLevel="0" collapsed="false">
      <c r="A53" s="44" t="str">
        <f aca="false">IF($E53="","",COUNTA($E$6:$E53))</f>
        <v/>
      </c>
      <c r="B53" s="37"/>
      <c r="C53" s="37"/>
      <c r="D53" s="37"/>
      <c r="E53" s="6"/>
      <c r="F53" s="38"/>
      <c r="G53" s="39"/>
      <c r="H53" s="40"/>
      <c r="I53" s="40"/>
      <c r="J53" s="41"/>
      <c r="K53" s="15"/>
      <c r="L53" s="19" t="str">
        <f aca="false">IF($E53="","",$H53*$I53*IF($J53="",1,$J53)+N($K53))</f>
        <v/>
      </c>
      <c r="M53" s="42"/>
      <c r="N53" s="42"/>
      <c r="O53" s="45" t="str">
        <f aca="false">IF($E53="","",IFERROR(INDEX(Übersicht!$H$44:$J$52,MATCH($F53,Übersicht!$B$44:$B$52,0),MATCH($G53,Übersicht!$H$43:$J$43,0)),0))</f>
        <v/>
      </c>
      <c r="P53" s="29"/>
      <c r="Q53" s="19" t="str">
        <f aca="false">IF($E53="","",MAX(0,($L53-N($M53)-N($N53))+N($N53)*0.5)*N($P53))</f>
        <v/>
      </c>
      <c r="R53" s="38"/>
    </row>
    <row r="54" customFormat="false" ht="16.5" hidden="false" customHeight="true" outlineLevel="0" collapsed="false">
      <c r="A54" s="36" t="str">
        <f aca="false">IF($E54="","",COUNTA($E$6:$E54))</f>
        <v/>
      </c>
      <c r="B54" s="37"/>
      <c r="C54" s="37"/>
      <c r="D54" s="37"/>
      <c r="E54" s="6"/>
      <c r="F54" s="38"/>
      <c r="G54" s="39"/>
      <c r="H54" s="40"/>
      <c r="I54" s="40"/>
      <c r="J54" s="41"/>
      <c r="K54" s="15"/>
      <c r="L54" s="16" t="str">
        <f aca="false">IF($E54="","",$H54*$I54*IF($J54="",1,$J54)+N($K54))</f>
        <v/>
      </c>
      <c r="M54" s="42"/>
      <c r="N54" s="42"/>
      <c r="O54" s="43" t="str">
        <f aca="false">IF($E54="","",IFERROR(INDEX(Übersicht!$H$44:$J$52,MATCH($F54,Übersicht!$B$44:$B$52,0),MATCH($G54,Übersicht!$H$43:$J$43,0)),0))</f>
        <v/>
      </c>
      <c r="P54" s="29"/>
      <c r="Q54" s="16" t="str">
        <f aca="false">IF($E54="","",MAX(0,($L54-N($M54)-N($N54))+N($N54)*0.5)*N($P54))</f>
        <v/>
      </c>
      <c r="R54" s="38"/>
    </row>
    <row r="55" customFormat="false" ht="16.5" hidden="false" customHeight="true" outlineLevel="0" collapsed="false">
      <c r="A55" s="44" t="str">
        <f aca="false">IF($E55="","",COUNTA($E$6:$E55))</f>
        <v/>
      </c>
      <c r="B55" s="37"/>
      <c r="C55" s="37"/>
      <c r="D55" s="37"/>
      <c r="E55" s="6"/>
      <c r="F55" s="38"/>
      <c r="G55" s="39"/>
      <c r="H55" s="40"/>
      <c r="I55" s="40"/>
      <c r="J55" s="41"/>
      <c r="K55" s="15"/>
      <c r="L55" s="19" t="str">
        <f aca="false">IF($E55="","",$H55*$I55*IF($J55="",1,$J55)+N($K55))</f>
        <v/>
      </c>
      <c r="M55" s="42"/>
      <c r="N55" s="42"/>
      <c r="O55" s="45" t="str">
        <f aca="false">IF($E55="","",IFERROR(INDEX(Übersicht!$H$44:$J$52,MATCH($F55,Übersicht!$B$44:$B$52,0),MATCH($G55,Übersicht!$H$43:$J$43,0)),0))</f>
        <v/>
      </c>
      <c r="P55" s="29"/>
      <c r="Q55" s="19" t="str">
        <f aca="false">IF($E55="","",MAX(0,($L55-N($M55)-N($N55))+N($N55)*0.5)*N($P55))</f>
        <v/>
      </c>
      <c r="R55" s="38"/>
    </row>
    <row r="56" customFormat="false" ht="16.5" hidden="false" customHeight="true" outlineLevel="0" collapsed="false">
      <c r="A56" s="36" t="str">
        <f aca="false">IF($E56="","",COUNTA($E$6:$E56))</f>
        <v/>
      </c>
      <c r="B56" s="37"/>
      <c r="C56" s="37"/>
      <c r="D56" s="37"/>
      <c r="E56" s="6"/>
      <c r="F56" s="38"/>
      <c r="G56" s="39"/>
      <c r="H56" s="40"/>
      <c r="I56" s="40"/>
      <c r="J56" s="41"/>
      <c r="K56" s="15"/>
      <c r="L56" s="16" t="str">
        <f aca="false">IF($E56="","",$H56*$I56*IF($J56="",1,$J56)+N($K56))</f>
        <v/>
      </c>
      <c r="M56" s="42"/>
      <c r="N56" s="42"/>
      <c r="O56" s="43" t="str">
        <f aca="false">IF($E56="","",IFERROR(INDEX(Übersicht!$H$44:$J$52,MATCH($F56,Übersicht!$B$44:$B$52,0),MATCH($G56,Übersicht!$H$43:$J$43,0)),0))</f>
        <v/>
      </c>
      <c r="P56" s="29"/>
      <c r="Q56" s="16" t="str">
        <f aca="false">IF($E56="","",MAX(0,($L56-N($M56)-N($N56))+N($N56)*0.5)*N($P56))</f>
        <v/>
      </c>
      <c r="R56" s="38"/>
    </row>
    <row r="57" customFormat="false" ht="16.5" hidden="false" customHeight="true" outlineLevel="0" collapsed="false">
      <c r="A57" s="44" t="str">
        <f aca="false">IF($E57="","",COUNTA($E$6:$E57))</f>
        <v/>
      </c>
      <c r="B57" s="37"/>
      <c r="C57" s="37"/>
      <c r="D57" s="37"/>
      <c r="E57" s="6"/>
      <c r="F57" s="38"/>
      <c r="G57" s="39"/>
      <c r="H57" s="40"/>
      <c r="I57" s="40"/>
      <c r="J57" s="41"/>
      <c r="K57" s="15"/>
      <c r="L57" s="19" t="str">
        <f aca="false">IF($E57="","",$H57*$I57*IF($J57="",1,$J57)+N($K57))</f>
        <v/>
      </c>
      <c r="M57" s="42"/>
      <c r="N57" s="42"/>
      <c r="O57" s="45" t="str">
        <f aca="false">IF($E57="","",IFERROR(INDEX(Übersicht!$H$44:$J$52,MATCH($F57,Übersicht!$B$44:$B$52,0),MATCH($G57,Übersicht!$H$43:$J$43,0)),0))</f>
        <v/>
      </c>
      <c r="P57" s="29"/>
      <c r="Q57" s="19" t="str">
        <f aca="false">IF($E57="","",MAX(0,($L57-N($M57)-N($N57))+N($N57)*0.5)*N($P57))</f>
        <v/>
      </c>
      <c r="R57" s="38"/>
    </row>
    <row r="58" customFormat="false" ht="16.5" hidden="false" customHeight="true" outlineLevel="0" collapsed="false">
      <c r="A58" s="36" t="str">
        <f aca="false">IF($E58="","",COUNTA($E$6:$E58))</f>
        <v/>
      </c>
      <c r="B58" s="37"/>
      <c r="C58" s="37"/>
      <c r="D58" s="37"/>
      <c r="E58" s="6"/>
      <c r="F58" s="38"/>
      <c r="G58" s="39"/>
      <c r="H58" s="40"/>
      <c r="I58" s="40"/>
      <c r="J58" s="41"/>
      <c r="K58" s="15"/>
      <c r="L58" s="16" t="str">
        <f aca="false">IF($E58="","",$H58*$I58*IF($J58="",1,$J58)+N($K58))</f>
        <v/>
      </c>
      <c r="M58" s="42"/>
      <c r="N58" s="42"/>
      <c r="O58" s="43" t="str">
        <f aca="false">IF($E58="","",IFERROR(INDEX(Übersicht!$H$44:$J$52,MATCH($F58,Übersicht!$B$44:$B$52,0),MATCH($G58,Übersicht!$H$43:$J$43,0)),0))</f>
        <v/>
      </c>
      <c r="P58" s="29"/>
      <c r="Q58" s="16" t="str">
        <f aca="false">IF($E58="","",MAX(0,($L58-N($M58)-N($N58))+N($N58)*0.5)*N($P58))</f>
        <v/>
      </c>
      <c r="R58" s="38"/>
    </row>
    <row r="59" customFormat="false" ht="16.5" hidden="false" customHeight="true" outlineLevel="0" collapsed="false">
      <c r="A59" s="44" t="str">
        <f aca="false">IF($E59="","",COUNTA($E$6:$E59))</f>
        <v/>
      </c>
      <c r="B59" s="37"/>
      <c r="C59" s="37"/>
      <c r="D59" s="37"/>
      <c r="E59" s="6"/>
      <c r="F59" s="38"/>
      <c r="G59" s="39"/>
      <c r="H59" s="40"/>
      <c r="I59" s="40"/>
      <c r="J59" s="41"/>
      <c r="K59" s="15"/>
      <c r="L59" s="19" t="str">
        <f aca="false">IF($E59="","",$H59*$I59*IF($J59="",1,$J59)+N($K59))</f>
        <v/>
      </c>
      <c r="M59" s="42"/>
      <c r="N59" s="42"/>
      <c r="O59" s="45" t="str">
        <f aca="false">IF($E59="","",IFERROR(INDEX(Übersicht!$H$44:$J$52,MATCH($F59,Übersicht!$B$44:$B$52,0),MATCH($G59,Übersicht!$H$43:$J$43,0)),0))</f>
        <v/>
      </c>
      <c r="P59" s="29"/>
      <c r="Q59" s="19" t="str">
        <f aca="false">IF($E59="","",MAX(0,($L59-N($M59)-N($N59))+N($N59)*0.5)*N($P59))</f>
        <v/>
      </c>
      <c r="R59" s="38"/>
    </row>
    <row r="60" customFormat="false" ht="16.5" hidden="false" customHeight="true" outlineLevel="0" collapsed="false">
      <c r="A60" s="36" t="str">
        <f aca="false">IF($E60="","",COUNTA($E$6:$E60))</f>
        <v/>
      </c>
      <c r="B60" s="37"/>
      <c r="C60" s="37"/>
      <c r="D60" s="37"/>
      <c r="E60" s="6"/>
      <c r="F60" s="38"/>
      <c r="G60" s="39"/>
      <c r="H60" s="40"/>
      <c r="I60" s="40"/>
      <c r="J60" s="41"/>
      <c r="K60" s="15"/>
      <c r="L60" s="16" t="str">
        <f aca="false">IF($E60="","",$H60*$I60*IF($J60="",1,$J60)+N($K60))</f>
        <v/>
      </c>
      <c r="M60" s="42"/>
      <c r="N60" s="42"/>
      <c r="O60" s="43" t="str">
        <f aca="false">IF($E60="","",IFERROR(INDEX(Übersicht!$H$44:$J$52,MATCH($F60,Übersicht!$B$44:$B$52,0),MATCH($G60,Übersicht!$H$43:$J$43,0)),0))</f>
        <v/>
      </c>
      <c r="P60" s="29"/>
      <c r="Q60" s="16" t="str">
        <f aca="false">IF($E60="","",MAX(0,($L60-N($M60)-N($N60))+N($N60)*0.5)*N($P60))</f>
        <v/>
      </c>
      <c r="R60" s="38"/>
    </row>
    <row r="61" customFormat="false" ht="16.5" hidden="false" customHeight="true" outlineLevel="0" collapsed="false">
      <c r="A61" s="44" t="str">
        <f aca="false">IF($E61="","",COUNTA($E$6:$E61))</f>
        <v/>
      </c>
      <c r="B61" s="37"/>
      <c r="C61" s="37"/>
      <c r="D61" s="37"/>
      <c r="E61" s="6"/>
      <c r="F61" s="38"/>
      <c r="G61" s="39"/>
      <c r="H61" s="40"/>
      <c r="I61" s="40"/>
      <c r="J61" s="41"/>
      <c r="K61" s="15"/>
      <c r="L61" s="19" t="str">
        <f aca="false">IF($E61="","",$H61*$I61*IF($J61="",1,$J61)+N($K61))</f>
        <v/>
      </c>
      <c r="M61" s="42"/>
      <c r="N61" s="42"/>
      <c r="O61" s="45" t="str">
        <f aca="false">IF($E61="","",IFERROR(INDEX(Übersicht!$H$44:$J$52,MATCH($F61,Übersicht!$B$44:$B$52,0),MATCH($G61,Übersicht!$H$43:$J$43,0)),0))</f>
        <v/>
      </c>
      <c r="P61" s="29"/>
      <c r="Q61" s="19" t="str">
        <f aca="false">IF($E61="","",MAX(0,($L61-N($M61)-N($N61))+N($N61)*0.5)*N($P61))</f>
        <v/>
      </c>
      <c r="R61" s="38"/>
    </row>
    <row r="62" customFormat="false" ht="16.5" hidden="false" customHeight="true" outlineLevel="0" collapsed="false">
      <c r="A62" s="36" t="str">
        <f aca="false">IF($E62="","",COUNTA($E$6:$E62))</f>
        <v/>
      </c>
      <c r="B62" s="37"/>
      <c r="C62" s="37"/>
      <c r="D62" s="37"/>
      <c r="E62" s="6"/>
      <c r="F62" s="38"/>
      <c r="G62" s="39"/>
      <c r="H62" s="40"/>
      <c r="I62" s="40"/>
      <c r="J62" s="41"/>
      <c r="K62" s="15"/>
      <c r="L62" s="16" t="str">
        <f aca="false">IF($E62="","",$H62*$I62*IF($J62="",1,$J62)+N($K62))</f>
        <v/>
      </c>
      <c r="M62" s="42"/>
      <c r="N62" s="42"/>
      <c r="O62" s="43" t="str">
        <f aca="false">IF($E62="","",IFERROR(INDEX(Übersicht!$H$44:$J$52,MATCH($F62,Übersicht!$B$44:$B$52,0),MATCH($G62,Übersicht!$H$43:$J$43,0)),0))</f>
        <v/>
      </c>
      <c r="P62" s="29"/>
      <c r="Q62" s="16" t="str">
        <f aca="false">IF($E62="","",MAX(0,($L62-N($M62)-N($N62))+N($N62)*0.5)*N($P62))</f>
        <v/>
      </c>
      <c r="R62" s="38"/>
    </row>
    <row r="63" customFormat="false" ht="16.5" hidden="false" customHeight="true" outlineLevel="0" collapsed="false">
      <c r="A63" s="44" t="str">
        <f aca="false">IF($E63="","",COUNTA($E$6:$E63))</f>
        <v/>
      </c>
      <c r="B63" s="37"/>
      <c r="C63" s="37"/>
      <c r="D63" s="37"/>
      <c r="E63" s="6"/>
      <c r="F63" s="38"/>
      <c r="G63" s="39"/>
      <c r="H63" s="40"/>
      <c r="I63" s="40"/>
      <c r="J63" s="41"/>
      <c r="K63" s="15"/>
      <c r="L63" s="19" t="str">
        <f aca="false">IF($E63="","",$H63*$I63*IF($J63="",1,$J63)+N($K63))</f>
        <v/>
      </c>
      <c r="M63" s="42"/>
      <c r="N63" s="42"/>
      <c r="O63" s="45" t="str">
        <f aca="false">IF($E63="","",IFERROR(INDEX(Übersicht!$H$44:$J$52,MATCH($F63,Übersicht!$B$44:$B$52,0),MATCH($G63,Übersicht!$H$43:$J$43,0)),0))</f>
        <v/>
      </c>
      <c r="P63" s="29"/>
      <c r="Q63" s="19" t="str">
        <f aca="false">IF($E63="","",MAX(0,($L63-N($M63)-N($N63))+N($N63)*0.5)*N($P63))</f>
        <v/>
      </c>
      <c r="R63" s="38"/>
    </row>
    <row r="64" customFormat="false" ht="16.5" hidden="false" customHeight="true" outlineLevel="0" collapsed="false">
      <c r="A64" s="36" t="str">
        <f aca="false">IF($E64="","",COUNTA($E$6:$E64))</f>
        <v/>
      </c>
      <c r="B64" s="37"/>
      <c r="C64" s="37"/>
      <c r="D64" s="37"/>
      <c r="E64" s="6"/>
      <c r="F64" s="38"/>
      <c r="G64" s="39"/>
      <c r="H64" s="40"/>
      <c r="I64" s="40"/>
      <c r="J64" s="41"/>
      <c r="K64" s="15"/>
      <c r="L64" s="16" t="str">
        <f aca="false">IF($E64="","",$H64*$I64*IF($J64="",1,$J64)+N($K64))</f>
        <v/>
      </c>
      <c r="M64" s="42"/>
      <c r="N64" s="42"/>
      <c r="O64" s="43" t="str">
        <f aca="false">IF($E64="","",IFERROR(INDEX(Übersicht!$H$44:$J$52,MATCH($F64,Übersicht!$B$44:$B$52,0),MATCH($G64,Übersicht!$H$43:$J$43,0)),0))</f>
        <v/>
      </c>
      <c r="P64" s="29"/>
      <c r="Q64" s="16" t="str">
        <f aca="false">IF($E64="","",MAX(0,($L64-N($M64)-N($N64))+N($N64)*0.5)*N($P64))</f>
        <v/>
      </c>
      <c r="R64" s="38"/>
    </row>
    <row r="65" customFormat="false" ht="16.5" hidden="false" customHeight="true" outlineLevel="0" collapsed="false">
      <c r="A65" s="44" t="str">
        <f aca="false">IF($E65="","",COUNTA($E$6:$E65))</f>
        <v/>
      </c>
      <c r="B65" s="37"/>
      <c r="C65" s="37"/>
      <c r="D65" s="37"/>
      <c r="E65" s="6"/>
      <c r="F65" s="38"/>
      <c r="G65" s="39"/>
      <c r="H65" s="40"/>
      <c r="I65" s="40"/>
      <c r="J65" s="41"/>
      <c r="K65" s="15"/>
      <c r="L65" s="19" t="str">
        <f aca="false">IF($E65="","",$H65*$I65*IF($J65="",1,$J65)+N($K65))</f>
        <v/>
      </c>
      <c r="M65" s="42"/>
      <c r="N65" s="42"/>
      <c r="O65" s="45" t="str">
        <f aca="false">IF($E65="","",IFERROR(INDEX(Übersicht!$H$44:$J$52,MATCH($F65,Übersicht!$B$44:$B$52,0),MATCH($G65,Übersicht!$H$43:$J$43,0)),0))</f>
        <v/>
      </c>
      <c r="P65" s="29"/>
      <c r="Q65" s="19" t="str">
        <f aca="false">IF($E65="","",MAX(0,($L65-N($M65)-N($N65))+N($N65)*0.5)*N($P65))</f>
        <v/>
      </c>
      <c r="R65" s="38"/>
    </row>
    <row r="66" customFormat="false" ht="16.5" hidden="false" customHeight="true" outlineLevel="0" collapsed="false">
      <c r="A66" s="36" t="str">
        <f aca="false">IF($E66="","",COUNTA($E$6:$E66))</f>
        <v/>
      </c>
      <c r="B66" s="37"/>
      <c r="C66" s="37"/>
      <c r="D66" s="37"/>
      <c r="E66" s="6"/>
      <c r="F66" s="38"/>
      <c r="G66" s="39"/>
      <c r="H66" s="40"/>
      <c r="I66" s="40"/>
      <c r="J66" s="41"/>
      <c r="K66" s="15"/>
      <c r="L66" s="16" t="str">
        <f aca="false">IF($E66="","",$H66*$I66*IF($J66="",1,$J66)+N($K66))</f>
        <v/>
      </c>
      <c r="M66" s="42"/>
      <c r="N66" s="42"/>
      <c r="O66" s="43" t="str">
        <f aca="false">IF($E66="","",IFERROR(INDEX(Übersicht!$H$44:$J$52,MATCH($F66,Übersicht!$B$44:$B$52,0),MATCH($G66,Übersicht!$H$43:$J$43,0)),0))</f>
        <v/>
      </c>
      <c r="P66" s="29"/>
      <c r="Q66" s="16" t="str">
        <f aca="false">IF($E66="","",MAX(0,($L66-N($M66)-N($N66))+N($N66)*0.5)*N($P66))</f>
        <v/>
      </c>
      <c r="R66" s="38"/>
    </row>
    <row r="67" customFormat="false" ht="16.5" hidden="false" customHeight="true" outlineLevel="0" collapsed="false">
      <c r="A67" s="44" t="str">
        <f aca="false">IF($E67="","",COUNTA($E$6:$E67))</f>
        <v/>
      </c>
      <c r="B67" s="37"/>
      <c r="C67" s="37"/>
      <c r="D67" s="37"/>
      <c r="E67" s="6"/>
      <c r="F67" s="38"/>
      <c r="G67" s="39"/>
      <c r="H67" s="40"/>
      <c r="I67" s="40"/>
      <c r="J67" s="41"/>
      <c r="K67" s="15"/>
      <c r="L67" s="19" t="str">
        <f aca="false">IF($E67="","",$H67*$I67*IF($J67="",1,$J67)+N($K67))</f>
        <v/>
      </c>
      <c r="M67" s="42"/>
      <c r="N67" s="42"/>
      <c r="O67" s="45" t="str">
        <f aca="false">IF($E67="","",IFERROR(INDEX(Übersicht!$H$44:$J$52,MATCH($F67,Übersicht!$B$44:$B$52,0),MATCH($G67,Übersicht!$H$43:$J$43,0)),0))</f>
        <v/>
      </c>
      <c r="P67" s="29"/>
      <c r="Q67" s="19" t="str">
        <f aca="false">IF($E67="","",MAX(0,($L67-N($M67)-N($N67))+N($N67)*0.5)*N($P67))</f>
        <v/>
      </c>
      <c r="R67" s="38"/>
    </row>
    <row r="68" customFormat="false" ht="16.5" hidden="false" customHeight="true" outlineLevel="0" collapsed="false">
      <c r="A68" s="36" t="str">
        <f aca="false">IF($E68="","",COUNTA($E$6:$E68))</f>
        <v/>
      </c>
      <c r="B68" s="37"/>
      <c r="C68" s="37"/>
      <c r="D68" s="37"/>
      <c r="E68" s="6"/>
      <c r="F68" s="38"/>
      <c r="G68" s="39"/>
      <c r="H68" s="40"/>
      <c r="I68" s="40"/>
      <c r="J68" s="41"/>
      <c r="K68" s="15"/>
      <c r="L68" s="16" t="str">
        <f aca="false">IF($E68="","",$H68*$I68*IF($J68="",1,$J68)+N($K68))</f>
        <v/>
      </c>
      <c r="M68" s="42"/>
      <c r="N68" s="42"/>
      <c r="O68" s="43" t="str">
        <f aca="false">IF($E68="","",IFERROR(INDEX(Übersicht!$H$44:$J$52,MATCH($F68,Übersicht!$B$44:$B$52,0),MATCH($G68,Übersicht!$H$43:$J$43,0)),0))</f>
        <v/>
      </c>
      <c r="P68" s="29"/>
      <c r="Q68" s="16" t="str">
        <f aca="false">IF($E68="","",MAX(0,($L68-N($M68)-N($N68))+N($N68)*0.5)*N($P68))</f>
        <v/>
      </c>
      <c r="R68" s="38"/>
    </row>
    <row r="69" customFormat="false" ht="16.5" hidden="false" customHeight="true" outlineLevel="0" collapsed="false">
      <c r="A69" s="44" t="str">
        <f aca="false">IF($E69="","",COUNTA($E$6:$E69))</f>
        <v/>
      </c>
      <c r="B69" s="37"/>
      <c r="C69" s="37"/>
      <c r="D69" s="37"/>
      <c r="E69" s="6"/>
      <c r="F69" s="38"/>
      <c r="G69" s="39"/>
      <c r="H69" s="40"/>
      <c r="I69" s="40"/>
      <c r="J69" s="41"/>
      <c r="K69" s="15"/>
      <c r="L69" s="19" t="str">
        <f aca="false">IF($E69="","",$H69*$I69*IF($J69="",1,$J69)+N($K69))</f>
        <v/>
      </c>
      <c r="M69" s="42"/>
      <c r="N69" s="42"/>
      <c r="O69" s="45" t="str">
        <f aca="false">IF($E69="","",IFERROR(INDEX(Übersicht!$H$44:$J$52,MATCH($F69,Übersicht!$B$44:$B$52,0),MATCH($G69,Übersicht!$H$43:$J$43,0)),0))</f>
        <v/>
      </c>
      <c r="P69" s="29"/>
      <c r="Q69" s="19" t="str">
        <f aca="false">IF($E69="","",MAX(0,($L69-N($M69)-N($N69))+N($N69)*0.5)*N($P69))</f>
        <v/>
      </c>
      <c r="R69" s="38"/>
    </row>
    <row r="70" customFormat="false" ht="16.5" hidden="false" customHeight="true" outlineLevel="0" collapsed="false">
      <c r="A70" s="36" t="str">
        <f aca="false">IF($E70="","",COUNTA($E$6:$E70))</f>
        <v/>
      </c>
      <c r="B70" s="37"/>
      <c r="C70" s="37"/>
      <c r="D70" s="37"/>
      <c r="E70" s="6"/>
      <c r="F70" s="38"/>
      <c r="G70" s="39"/>
      <c r="H70" s="40"/>
      <c r="I70" s="40"/>
      <c r="J70" s="41"/>
      <c r="K70" s="15"/>
      <c r="L70" s="16" t="str">
        <f aca="false">IF($E70="","",$H70*$I70*IF($J70="",1,$J70)+N($K70))</f>
        <v/>
      </c>
      <c r="M70" s="42"/>
      <c r="N70" s="42"/>
      <c r="O70" s="43" t="str">
        <f aca="false">IF($E70="","",IFERROR(INDEX(Übersicht!$H$44:$J$52,MATCH($F70,Übersicht!$B$44:$B$52,0),MATCH($G70,Übersicht!$H$43:$J$43,0)),0))</f>
        <v/>
      </c>
      <c r="P70" s="29"/>
      <c r="Q70" s="16" t="str">
        <f aca="false">IF($E70="","",MAX(0,($L70-N($M70)-N($N70))+N($N70)*0.5)*N($P70))</f>
        <v/>
      </c>
      <c r="R70" s="38"/>
    </row>
    <row r="71" customFormat="false" ht="16.5" hidden="false" customHeight="true" outlineLevel="0" collapsed="false">
      <c r="A71" s="44" t="str">
        <f aca="false">IF($E71="","",COUNTA($E$6:$E71))</f>
        <v/>
      </c>
      <c r="B71" s="37"/>
      <c r="C71" s="37"/>
      <c r="D71" s="37"/>
      <c r="E71" s="6"/>
      <c r="F71" s="38"/>
      <c r="G71" s="39"/>
      <c r="H71" s="40"/>
      <c r="I71" s="40"/>
      <c r="J71" s="41"/>
      <c r="K71" s="15"/>
      <c r="L71" s="19" t="str">
        <f aca="false">IF($E71="","",$H71*$I71*IF($J71="",1,$J71)+N($K71))</f>
        <v/>
      </c>
      <c r="M71" s="42"/>
      <c r="N71" s="42"/>
      <c r="O71" s="45" t="str">
        <f aca="false">IF($E71="","",IFERROR(INDEX(Übersicht!$H$44:$J$52,MATCH($F71,Übersicht!$B$44:$B$52,0),MATCH($G71,Übersicht!$H$43:$J$43,0)),0))</f>
        <v/>
      </c>
      <c r="P71" s="29"/>
      <c r="Q71" s="19" t="str">
        <f aca="false">IF($E71="","",MAX(0,($L71-N($M71)-N($N71))+N($N71)*0.5)*N($P71))</f>
        <v/>
      </c>
      <c r="R71" s="38"/>
    </row>
    <row r="72" customFormat="false" ht="16.5" hidden="false" customHeight="true" outlineLevel="0" collapsed="false">
      <c r="A72" s="36" t="str">
        <f aca="false">IF($E72="","",COUNTA($E$6:$E72))</f>
        <v/>
      </c>
      <c r="B72" s="37"/>
      <c r="C72" s="37"/>
      <c r="D72" s="37"/>
      <c r="E72" s="6"/>
      <c r="F72" s="38"/>
      <c r="G72" s="39"/>
      <c r="H72" s="40"/>
      <c r="I72" s="40"/>
      <c r="J72" s="41"/>
      <c r="K72" s="15"/>
      <c r="L72" s="16" t="str">
        <f aca="false">IF($E72="","",$H72*$I72*IF($J72="",1,$J72)+N($K72))</f>
        <v/>
      </c>
      <c r="M72" s="42"/>
      <c r="N72" s="42"/>
      <c r="O72" s="43" t="str">
        <f aca="false">IF($E72="","",IFERROR(INDEX(Übersicht!$H$44:$J$52,MATCH($F72,Übersicht!$B$44:$B$52,0),MATCH($G72,Übersicht!$H$43:$J$43,0)),0))</f>
        <v/>
      </c>
      <c r="P72" s="29"/>
      <c r="Q72" s="16" t="str">
        <f aca="false">IF($E72="","",MAX(0,($L72-N($M72)-N($N72))+N($N72)*0.5)*N($P72))</f>
        <v/>
      </c>
      <c r="R72" s="38"/>
    </row>
    <row r="73" customFormat="false" ht="16.5" hidden="false" customHeight="true" outlineLevel="0" collapsed="false">
      <c r="A73" s="44" t="str">
        <f aca="false">IF($E73="","",COUNTA($E$6:$E73))</f>
        <v/>
      </c>
      <c r="B73" s="37"/>
      <c r="C73" s="37"/>
      <c r="D73" s="37"/>
      <c r="E73" s="6"/>
      <c r="F73" s="38"/>
      <c r="G73" s="39"/>
      <c r="H73" s="40"/>
      <c r="I73" s="40"/>
      <c r="J73" s="41"/>
      <c r="K73" s="15"/>
      <c r="L73" s="19" t="str">
        <f aca="false">IF($E73="","",$H73*$I73*IF($J73="",1,$J73)+N($K73))</f>
        <v/>
      </c>
      <c r="M73" s="42"/>
      <c r="N73" s="42"/>
      <c r="O73" s="45" t="str">
        <f aca="false">IF($E73="","",IFERROR(INDEX(Übersicht!$H$44:$J$52,MATCH($F73,Übersicht!$B$44:$B$52,0),MATCH($G73,Übersicht!$H$43:$J$43,0)),0))</f>
        <v/>
      </c>
      <c r="P73" s="29"/>
      <c r="Q73" s="19" t="str">
        <f aca="false">IF($E73="","",MAX(0,($L73-N($M73)-N($N73))+N($N73)*0.5)*N($P73))</f>
        <v/>
      </c>
      <c r="R73" s="38"/>
    </row>
    <row r="74" customFormat="false" ht="16.5" hidden="false" customHeight="true" outlineLevel="0" collapsed="false">
      <c r="A74" s="36" t="str">
        <f aca="false">IF($E74="","",COUNTA($E$6:$E74))</f>
        <v/>
      </c>
      <c r="B74" s="37"/>
      <c r="C74" s="37"/>
      <c r="D74" s="37"/>
      <c r="E74" s="6"/>
      <c r="F74" s="38"/>
      <c r="G74" s="39"/>
      <c r="H74" s="40"/>
      <c r="I74" s="40"/>
      <c r="J74" s="41"/>
      <c r="K74" s="15"/>
      <c r="L74" s="16" t="str">
        <f aca="false">IF($E74="","",$H74*$I74*IF($J74="",1,$J74)+N($K74))</f>
        <v/>
      </c>
      <c r="M74" s="42"/>
      <c r="N74" s="42"/>
      <c r="O74" s="43" t="str">
        <f aca="false">IF($E74="","",IFERROR(INDEX(Übersicht!$H$44:$J$52,MATCH($F74,Übersicht!$B$44:$B$52,0),MATCH($G74,Übersicht!$H$43:$J$43,0)),0))</f>
        <v/>
      </c>
      <c r="P74" s="29"/>
      <c r="Q74" s="16" t="str">
        <f aca="false">IF($E74="","",MAX(0,($L74-N($M74)-N($N74))+N($N74)*0.5)*N($P74))</f>
        <v/>
      </c>
      <c r="R74" s="38"/>
    </row>
    <row r="75" customFormat="false" ht="16.5" hidden="false" customHeight="true" outlineLevel="0" collapsed="false">
      <c r="A75" s="44" t="str">
        <f aca="false">IF($E75="","",COUNTA($E$6:$E75))</f>
        <v/>
      </c>
      <c r="B75" s="37"/>
      <c r="C75" s="37"/>
      <c r="D75" s="37"/>
      <c r="E75" s="6"/>
      <c r="F75" s="38"/>
      <c r="G75" s="39"/>
      <c r="H75" s="40"/>
      <c r="I75" s="40"/>
      <c r="J75" s="41"/>
      <c r="K75" s="15"/>
      <c r="L75" s="19" t="str">
        <f aca="false">IF($E75="","",$H75*$I75*IF($J75="",1,$J75)+N($K75))</f>
        <v/>
      </c>
      <c r="M75" s="42"/>
      <c r="N75" s="42"/>
      <c r="O75" s="45" t="str">
        <f aca="false">IF($E75="","",IFERROR(INDEX(Übersicht!$H$44:$J$52,MATCH($F75,Übersicht!$B$44:$B$52,0),MATCH($G75,Übersicht!$H$43:$J$43,0)),0))</f>
        <v/>
      </c>
      <c r="P75" s="29"/>
      <c r="Q75" s="19" t="str">
        <f aca="false">IF($E75="","",MAX(0,($L75-N($M75)-N($N75))+N($N75)*0.5)*N($P75))</f>
        <v/>
      </c>
      <c r="R75" s="38"/>
    </row>
    <row r="76" customFormat="false" ht="16.5" hidden="false" customHeight="true" outlineLevel="0" collapsed="false">
      <c r="A76" s="36" t="str">
        <f aca="false">IF($E76="","",COUNTA($E$6:$E76))</f>
        <v/>
      </c>
      <c r="B76" s="37"/>
      <c r="C76" s="37"/>
      <c r="D76" s="37"/>
      <c r="E76" s="6"/>
      <c r="F76" s="38"/>
      <c r="G76" s="39"/>
      <c r="H76" s="40"/>
      <c r="I76" s="40"/>
      <c r="J76" s="41"/>
      <c r="K76" s="15"/>
      <c r="L76" s="16" t="str">
        <f aca="false">IF($E76="","",$H76*$I76*IF($J76="",1,$J76)+N($K76))</f>
        <v/>
      </c>
      <c r="M76" s="42"/>
      <c r="N76" s="42"/>
      <c r="O76" s="43" t="str">
        <f aca="false">IF($E76="","",IFERROR(INDEX(Übersicht!$H$44:$J$52,MATCH($F76,Übersicht!$B$44:$B$52,0),MATCH($G76,Übersicht!$H$43:$J$43,0)),0))</f>
        <v/>
      </c>
      <c r="P76" s="29"/>
      <c r="Q76" s="16" t="str">
        <f aca="false">IF($E76="","",MAX(0,($L76-N($M76)-N($N76))+N($N76)*0.5)*N($P76))</f>
        <v/>
      </c>
      <c r="R76" s="38"/>
    </row>
    <row r="77" customFormat="false" ht="16.5" hidden="false" customHeight="true" outlineLevel="0" collapsed="false">
      <c r="A77" s="44" t="str">
        <f aca="false">IF($E77="","",COUNTA($E$6:$E77))</f>
        <v/>
      </c>
      <c r="B77" s="37"/>
      <c r="C77" s="37"/>
      <c r="D77" s="37"/>
      <c r="E77" s="6"/>
      <c r="F77" s="38"/>
      <c r="G77" s="39"/>
      <c r="H77" s="40"/>
      <c r="I77" s="40"/>
      <c r="J77" s="41"/>
      <c r="K77" s="15"/>
      <c r="L77" s="19" t="str">
        <f aca="false">IF($E77="","",$H77*$I77*IF($J77="",1,$J77)+N($K77))</f>
        <v/>
      </c>
      <c r="M77" s="42"/>
      <c r="N77" s="42"/>
      <c r="O77" s="45" t="str">
        <f aca="false">IF($E77="","",IFERROR(INDEX(Übersicht!$H$44:$J$52,MATCH($F77,Übersicht!$B$44:$B$52,0),MATCH($G77,Übersicht!$H$43:$J$43,0)),0))</f>
        <v/>
      </c>
      <c r="P77" s="29"/>
      <c r="Q77" s="19" t="str">
        <f aca="false">IF($E77="","",MAX(0,($L77-N($M77)-N($N77))+N($N77)*0.5)*N($P77))</f>
        <v/>
      </c>
      <c r="R77" s="38"/>
    </row>
    <row r="78" customFormat="false" ht="16.5" hidden="false" customHeight="true" outlineLevel="0" collapsed="false">
      <c r="A78" s="36" t="str">
        <f aca="false">IF($E78="","",COUNTA($E$6:$E78))</f>
        <v/>
      </c>
      <c r="B78" s="37"/>
      <c r="C78" s="37"/>
      <c r="D78" s="37"/>
      <c r="E78" s="6"/>
      <c r="F78" s="38"/>
      <c r="G78" s="39"/>
      <c r="H78" s="40"/>
      <c r="I78" s="40"/>
      <c r="J78" s="41"/>
      <c r="K78" s="15"/>
      <c r="L78" s="16" t="str">
        <f aca="false">IF($E78="","",$H78*$I78*IF($J78="",1,$J78)+N($K78))</f>
        <v/>
      </c>
      <c r="M78" s="42"/>
      <c r="N78" s="42"/>
      <c r="O78" s="43" t="str">
        <f aca="false">IF($E78="","",IFERROR(INDEX(Übersicht!$H$44:$J$52,MATCH($F78,Übersicht!$B$44:$B$52,0),MATCH($G78,Übersicht!$H$43:$J$43,0)),0))</f>
        <v/>
      </c>
      <c r="P78" s="29"/>
      <c r="Q78" s="16" t="str">
        <f aca="false">IF($E78="","",MAX(0,($L78-N($M78)-N($N78))+N($N78)*0.5)*N($P78))</f>
        <v/>
      </c>
      <c r="R78" s="38"/>
    </row>
    <row r="79" customFormat="false" ht="16.5" hidden="false" customHeight="true" outlineLevel="0" collapsed="false">
      <c r="A79" s="44" t="str">
        <f aca="false">IF($E79="","",COUNTA($E$6:$E79))</f>
        <v/>
      </c>
      <c r="B79" s="37"/>
      <c r="C79" s="37"/>
      <c r="D79" s="37"/>
      <c r="E79" s="6"/>
      <c r="F79" s="38"/>
      <c r="G79" s="39"/>
      <c r="H79" s="40"/>
      <c r="I79" s="40"/>
      <c r="J79" s="41"/>
      <c r="K79" s="15"/>
      <c r="L79" s="19" t="str">
        <f aca="false">IF($E79="","",$H79*$I79*IF($J79="",1,$J79)+N($K79))</f>
        <v/>
      </c>
      <c r="M79" s="42"/>
      <c r="N79" s="42"/>
      <c r="O79" s="45" t="str">
        <f aca="false">IF($E79="","",IFERROR(INDEX(Übersicht!$H$44:$J$52,MATCH($F79,Übersicht!$B$44:$B$52,0),MATCH($G79,Übersicht!$H$43:$J$43,0)),0))</f>
        <v/>
      </c>
      <c r="P79" s="29"/>
      <c r="Q79" s="19" t="str">
        <f aca="false">IF($E79="","",MAX(0,($L79-N($M79)-N($N79))+N($N79)*0.5)*N($P79))</f>
        <v/>
      </c>
      <c r="R79" s="38"/>
    </row>
    <row r="80" customFormat="false" ht="16.5" hidden="false" customHeight="true" outlineLevel="0" collapsed="false">
      <c r="A80" s="36" t="str">
        <f aca="false">IF($E80="","",COUNTA($E$6:$E80))</f>
        <v/>
      </c>
      <c r="B80" s="37"/>
      <c r="C80" s="37"/>
      <c r="D80" s="37"/>
      <c r="E80" s="6"/>
      <c r="F80" s="38"/>
      <c r="G80" s="39"/>
      <c r="H80" s="40"/>
      <c r="I80" s="40"/>
      <c r="J80" s="41"/>
      <c r="K80" s="15"/>
      <c r="L80" s="16" t="str">
        <f aca="false">IF($E80="","",$H80*$I80*IF($J80="",1,$J80)+N($K80))</f>
        <v/>
      </c>
      <c r="M80" s="42"/>
      <c r="N80" s="42"/>
      <c r="O80" s="43" t="str">
        <f aca="false">IF($E80="","",IFERROR(INDEX(Übersicht!$H$44:$J$52,MATCH($F80,Übersicht!$B$44:$B$52,0),MATCH($G80,Übersicht!$H$43:$J$43,0)),0))</f>
        <v/>
      </c>
      <c r="P80" s="29"/>
      <c r="Q80" s="16" t="str">
        <f aca="false">IF($E80="","",MAX(0,($L80-N($M80)-N($N80))+N($N80)*0.5)*N($P80))</f>
        <v/>
      </c>
      <c r="R80" s="38"/>
    </row>
    <row r="81" customFormat="false" ht="16.5" hidden="false" customHeight="true" outlineLevel="0" collapsed="false">
      <c r="A81" s="44" t="str">
        <f aca="false">IF($E81="","",COUNTA($E$6:$E81))</f>
        <v/>
      </c>
      <c r="B81" s="37"/>
      <c r="C81" s="37"/>
      <c r="D81" s="37"/>
      <c r="E81" s="6"/>
      <c r="F81" s="38"/>
      <c r="G81" s="39"/>
      <c r="H81" s="40"/>
      <c r="I81" s="40"/>
      <c r="J81" s="41"/>
      <c r="K81" s="15"/>
      <c r="L81" s="19" t="str">
        <f aca="false">IF($E81="","",$H81*$I81*IF($J81="",1,$J81)+N($K81))</f>
        <v/>
      </c>
      <c r="M81" s="42"/>
      <c r="N81" s="42"/>
      <c r="O81" s="45" t="str">
        <f aca="false">IF($E81="","",IFERROR(INDEX(Übersicht!$H$44:$J$52,MATCH($F81,Übersicht!$B$44:$B$52,0),MATCH($G81,Übersicht!$H$43:$J$43,0)),0))</f>
        <v/>
      </c>
      <c r="P81" s="29"/>
      <c r="Q81" s="19" t="str">
        <f aca="false">IF($E81="","",MAX(0,($L81-N($M81)-N($N81))+N($N81)*0.5)*N($P81))</f>
        <v/>
      </c>
      <c r="R81" s="38"/>
    </row>
    <row r="82" customFormat="false" ht="16.5" hidden="false" customHeight="true" outlineLevel="0" collapsed="false">
      <c r="A82" s="36" t="str">
        <f aca="false">IF($E82="","",COUNTA($E$6:$E82))</f>
        <v/>
      </c>
      <c r="B82" s="37"/>
      <c r="C82" s="37"/>
      <c r="D82" s="37"/>
      <c r="E82" s="6"/>
      <c r="F82" s="38"/>
      <c r="G82" s="39"/>
      <c r="H82" s="40"/>
      <c r="I82" s="40"/>
      <c r="J82" s="41"/>
      <c r="K82" s="15"/>
      <c r="L82" s="16" t="str">
        <f aca="false">IF($E82="","",$H82*$I82*IF($J82="",1,$J82)+N($K82))</f>
        <v/>
      </c>
      <c r="M82" s="42"/>
      <c r="N82" s="42"/>
      <c r="O82" s="43" t="str">
        <f aca="false">IF($E82="","",IFERROR(INDEX(Übersicht!$H$44:$J$52,MATCH($F82,Übersicht!$B$44:$B$52,0),MATCH($G82,Übersicht!$H$43:$J$43,0)),0))</f>
        <v/>
      </c>
      <c r="P82" s="29"/>
      <c r="Q82" s="16" t="str">
        <f aca="false">IF($E82="","",MAX(0,($L82-N($M82)-N($N82))+N($N82)*0.5)*N($P82))</f>
        <v/>
      </c>
      <c r="R82" s="38"/>
    </row>
    <row r="83" customFormat="false" ht="16.5" hidden="false" customHeight="true" outlineLevel="0" collapsed="false">
      <c r="A83" s="44" t="str">
        <f aca="false">IF($E83="","",COUNTA($E$6:$E83))</f>
        <v/>
      </c>
      <c r="B83" s="37"/>
      <c r="C83" s="37"/>
      <c r="D83" s="37"/>
      <c r="E83" s="6"/>
      <c r="F83" s="38"/>
      <c r="G83" s="39"/>
      <c r="H83" s="40"/>
      <c r="I83" s="40"/>
      <c r="J83" s="41"/>
      <c r="K83" s="15"/>
      <c r="L83" s="19" t="str">
        <f aca="false">IF($E83="","",$H83*$I83*IF($J83="",1,$J83)+N($K83))</f>
        <v/>
      </c>
      <c r="M83" s="42"/>
      <c r="N83" s="42"/>
      <c r="O83" s="45" t="str">
        <f aca="false">IF($E83="","",IFERROR(INDEX(Übersicht!$H$44:$J$52,MATCH($F83,Übersicht!$B$44:$B$52,0),MATCH($G83,Übersicht!$H$43:$J$43,0)),0))</f>
        <v/>
      </c>
      <c r="P83" s="29"/>
      <c r="Q83" s="19" t="str">
        <f aca="false">IF($E83="","",MAX(0,($L83-N($M83)-N($N83))+N($N83)*0.5)*N($P83))</f>
        <v/>
      </c>
      <c r="R83" s="38"/>
    </row>
    <row r="84" customFormat="false" ht="16.5" hidden="false" customHeight="true" outlineLevel="0" collapsed="false">
      <c r="A84" s="36" t="str">
        <f aca="false">IF($E84="","",COUNTA($E$6:$E84))</f>
        <v/>
      </c>
      <c r="B84" s="37"/>
      <c r="C84" s="37"/>
      <c r="D84" s="37"/>
      <c r="E84" s="6"/>
      <c r="F84" s="38"/>
      <c r="G84" s="39"/>
      <c r="H84" s="40"/>
      <c r="I84" s="40"/>
      <c r="J84" s="41"/>
      <c r="K84" s="15"/>
      <c r="L84" s="16" t="str">
        <f aca="false">IF($E84="","",$H84*$I84*IF($J84="",1,$J84)+N($K84))</f>
        <v/>
      </c>
      <c r="M84" s="42"/>
      <c r="N84" s="42"/>
      <c r="O84" s="43" t="str">
        <f aca="false">IF($E84="","",IFERROR(INDEX(Übersicht!$H$44:$J$52,MATCH($F84,Übersicht!$B$44:$B$52,0),MATCH($G84,Übersicht!$H$43:$J$43,0)),0))</f>
        <v/>
      </c>
      <c r="P84" s="29"/>
      <c r="Q84" s="16" t="str">
        <f aca="false">IF($E84="","",MAX(0,($L84-N($M84)-N($N84))+N($N84)*0.5)*N($P84))</f>
        <v/>
      </c>
      <c r="R84" s="38"/>
    </row>
    <row r="85" customFormat="false" ht="16.5" hidden="false" customHeight="true" outlineLevel="0" collapsed="false">
      <c r="A85" s="44" t="str">
        <f aca="false">IF($E85="","",COUNTA($E$6:$E85))</f>
        <v/>
      </c>
      <c r="B85" s="37"/>
      <c r="C85" s="37"/>
      <c r="D85" s="37"/>
      <c r="E85" s="6"/>
      <c r="F85" s="38"/>
      <c r="G85" s="39"/>
      <c r="H85" s="40"/>
      <c r="I85" s="40"/>
      <c r="J85" s="41"/>
      <c r="K85" s="15"/>
      <c r="L85" s="19" t="str">
        <f aca="false">IF($E85="","",$H85*$I85*IF($J85="",1,$J85)+N($K85))</f>
        <v/>
      </c>
      <c r="M85" s="42"/>
      <c r="N85" s="42"/>
      <c r="O85" s="45" t="str">
        <f aca="false">IF($E85="","",IFERROR(INDEX(Übersicht!$H$44:$J$52,MATCH($F85,Übersicht!$B$44:$B$52,0),MATCH($G85,Übersicht!$H$43:$J$43,0)),0))</f>
        <v/>
      </c>
      <c r="P85" s="29"/>
      <c r="Q85" s="19" t="str">
        <f aca="false">IF($E85="","",MAX(0,($L85-N($M85)-N($N85))+N($N85)*0.5)*N($P85))</f>
        <v/>
      </c>
      <c r="R85" s="38"/>
    </row>
    <row r="86" customFormat="false" ht="21" hidden="false" customHeight="true" outlineLevel="0" collapsed="false">
      <c r="A86" s="22" t="s">
        <v>191</v>
      </c>
      <c r="B86" s="22"/>
      <c r="C86" s="22"/>
      <c r="D86" s="22"/>
      <c r="E86" s="22"/>
      <c r="F86" s="46" t="str">
        <f aca="false">COUNTA($E$6:$E$85)&amp;" Räume"</f>
        <v>41 Räume</v>
      </c>
      <c r="G86" s="32"/>
      <c r="H86" s="32"/>
      <c r="I86" s="32"/>
      <c r="J86" s="32"/>
      <c r="K86" s="32"/>
      <c r="L86" s="23" t="n">
        <f aca="false">SUM(L6:L85)</f>
        <v>368.96</v>
      </c>
      <c r="M86" s="23" t="n">
        <f aca="false">SUM(M6:M85)</f>
        <v>7.9</v>
      </c>
      <c r="N86" s="23" t="n">
        <f aca="false">SUM(N6:N85)</f>
        <v>9.8</v>
      </c>
      <c r="O86" s="32"/>
      <c r="P86" s="32"/>
      <c r="Q86" s="23" t="n">
        <f aca="false">SUM(Q6:Q85)</f>
        <v>232.98</v>
      </c>
      <c r="R86" s="32"/>
    </row>
  </sheetData>
  <autoFilter ref="A5:R85"/>
  <mergeCells count="7">
    <mergeCell ref="A1:R1"/>
    <mergeCell ref="A2:R2"/>
    <mergeCell ref="A3:R3"/>
    <mergeCell ref="A4:G4"/>
    <mergeCell ref="H4:L4"/>
    <mergeCell ref="M4:R4"/>
    <mergeCell ref="A86:E86"/>
  </mergeCells>
  <conditionalFormatting sqref="P6:P85">
    <cfRule type="expression" priority="2" aboveAverage="0" equalAverage="0" bottom="0" percent="0" rank="0" text="" dxfId="0">
      <formula>AND($E6&lt;&gt;"",ROUND(N($P6),4)&lt;&gt;ROUND(N($O6),4))</formula>
    </cfRule>
  </conditionalFormatting>
  <conditionalFormatting sqref="M6:N85">
    <cfRule type="expression" priority="3" aboveAverage="0" equalAverage="0" bottom="0" percent="0" rank="0" text="" dxfId="11">
      <formula>AND($E6&lt;&gt;"",N($M6)+N($N6)&gt;$L6+0.001)</formula>
    </cfRule>
  </conditionalFormatting>
  <conditionalFormatting sqref="L6:L85">
    <cfRule type="expression" priority="4" aboveAverage="0" equalAverage="0" bottom="0" percent="0" rank="0" text="" dxfId="12">
      <formula>AND($E6&lt;&gt;"",OR(N($H6)=0,N($I6)=0))</formula>
    </cfRule>
  </conditionalFormatting>
  <conditionalFormatting sqref="Q6:Q85">
    <cfRule type="expression" priority="5" aboveAverage="0" equalAverage="0" bottom="0" percent="0" rank="0" text="" dxfId="13">
      <formula>AND($E6&lt;&gt;"",N($P6)&gt;0,$Q6&lt;$L6-0.001)</formula>
    </cfRule>
  </conditionalFormatting>
  <dataValidations count="6">
    <dataValidation allowBlank="true" error="Bitte ein in Abschnitt 03 der Übersicht angelegtes Geschoss wählen." errorStyle="stop" errorTitle="Unbekanntes Geschoss" operator="between" showDropDown="false" showErrorMessage="false" showInputMessage="false" sqref="B6:B85" type="list">
      <formula1>Geschosse</formula1>
      <formula2>0</formula2>
    </dataValidation>
    <dataValidation allowBlank="true" error="Bitte eine in Abschnitt 04 der Übersicht angelegte Einheit wählen." errorStyle="stop" errorTitle="Unbekannte Nutzungseinheit" operator="between" showDropDown="false" showErrorMessage="false" showInputMessage="false" sqref="C6:C85" type="list">
      <formula1>Einheiten</formula1>
      <formula2>0</formula2>
    </dataValidation>
    <dataValidation allowBlank="true" error="Bitte eine Flächenart aus dem Schlüssel (Abschnitt 05) wählen." errorStyle="stop" errorTitle="Unbekannte Flächenart" operator="between" showDropDown="false" showErrorMessage="false" showInputMessage="false" sqref="F6:F85" type="list">
      <formula1>Flaechenarten</formula1>
      <formula2>0</formula2>
    </dataValidation>
    <dataValidation allowBlank="true" error="a = überdeckt und umschlossen · b = überdeckt · c = nicht überdeckt" errorStyle="stop" errorTitle="Unbekannter Bereich" operator="between" prompt="a = überdeckt und allseitig umschlossen&#10;b = überdeckt, nicht allseitig umschlossen&#10;c = nicht überdeckt" promptTitle="Bereich nach DIN 277" showDropDown="false" showErrorMessage="false" showInputMessage="true" sqref="G6:G85" type="list">
      <formula1>"a,b,c"</formula1>
      <formula2>0</formula2>
    </dataValidation>
    <dataValidation allowBlank="true" error="Bitte einen Wert ≥ 0 in Metern bzw. m² eingeben." errorStyle="stop" errorTitle="Ungültiges Maß" operator="greaterThanOrEqual" showDropDown="false" showErrorMessage="false" showInputMessage="false" sqref="H6:J85 M6:N85" type="decimal">
      <formula1>0</formula1>
      <formula2>0</formula2>
    </dataValidation>
    <dataValidation allowBlank="true" error="Der WoFlV-Faktor liegt zwischen 0 % und 100 %." errorStyle="stop" errorTitle="Ungültiger Faktor" operator="between" prompt="100 % = voll · 50 % = Höhe 1,00–1,99 m bereits über Spalte N · 25 % = Balkon/Terrasse · 0 % = nicht anrechenbar" promptTitle="Anrechnung nach WoFlV" showDropDown="false" showErrorMessage="false" showInputMessage="true" sqref="P6:P85" type="decimal">
      <formula1>0</formula1>
      <formula2>1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2026-07-16T10:44:59Z</dcterms:created>
  <dc:creator>Vorlage</dc:creator>
  <dc:description/>
  <dc:language>en-US</dc:language>
  <cp:lastModifiedBy/>
  <dcterms:modified xsi:type="dcterms:W3CDTF">2026-07-16T10:44:59Z</dcterms:modified>
  <cp:revision>0</cp:revision>
  <dc:subject>Grundflächenermittlung DIN 277-1 mit WoFlV-Vergleich</dc:subject>
  <dc:title>Wohnflächenberechnung nach DIN 277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