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ashboard" sheetId="1" state="visible" r:id="rId3"/>
    <sheet name="Gewichtstagebuch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<sst xmlns="http://schemas.openxmlformats.org/spreadsheetml/2006/main" count="58" uniqueCount="58">
  <si>
    <t xml:space="preserve">GEWICHTSKONTROLLE</t>
  </si>
  <si>
    <t xml:space="preserve">Persönliches Tracking-Dashboard  ·  Auswertungsjahr 2026</t>
  </si>
  <si>
    <t xml:space="preserve">PROFIL &amp; ZIELSETZUNG</t>
  </si>
  <si>
    <t xml:space="preserve">NAME</t>
  </si>
  <si>
    <t xml:space="preserve">STARTDATUM</t>
  </si>
  <si>
    <t xml:space="preserve">GRÖSSE</t>
  </si>
  <si>
    <t xml:space="preserve">Max Mustermann</t>
  </si>
  <si>
    <t xml:space="preserve">STARTGEWICHT</t>
  </si>
  <si>
    <t xml:space="preserve">ZIELGEWICHT</t>
  </si>
  <si>
    <t xml:space="preserve">ZIEL-BMI</t>
  </si>
  <si>
    <t xml:space="preserve">AKTUELLE KENNZAHLEN</t>
  </si>
  <si>
    <t xml:space="preserve">AKTUELLES GEWICHT</t>
  </si>
  <si>
    <t xml:space="preserve">GESAMTVERÄNDERUNG</t>
  </si>
  <si>
    <t xml:space="preserve">ZIELERREICHUNG</t>
  </si>
  <si>
    <t xml:space="preserve">Stand: letzte Messung</t>
  </si>
  <si>
    <t xml:space="preserve">seit Startgewicht</t>
  </si>
  <si>
    <t xml:space="preserve">Fortschritt zum Zielgewicht</t>
  </si>
  <si>
    <t xml:space="preserve">NOCH BIS ZIEL</t>
  </si>
  <si>
    <t xml:space="preserve">AKTUELLER BMI</t>
  </si>
  <si>
    <t xml:space="preserve">Ø PRO WOCHE</t>
  </si>
  <si>
    <t xml:space="preserve">Differenz zum Zielgewicht</t>
  </si>
  <si>
    <t xml:space="preserve">Body-Mass-Index</t>
  </si>
  <si>
    <t xml:space="preserve">durchschnittl. Veränderung</t>
  </si>
  <si>
    <t xml:space="preserve">GEWICHTSVERLAUF 2026</t>
  </si>
  <si>
    <t xml:space="preserve">HINWEISE ZUR NUTZUNG</t>
  </si>
  <si>
    <t xml:space="preserve">•  Amber hinterlegte Felder sind Eingabefelder: Profilwerte oben sowie im Blatt „Gewichtstagebuch“ die Spalten Gewicht, Bauch- und Hüftumfang.</t>
  </si>
  <si>
    <t xml:space="preserve">•  Alle Kennzahlen, der BMI, der 4-Wochen-Trend und das Diagramm aktualisieren sich automatisch.</t>
  </si>
  <si>
    <t xml:space="preserve">•  Empfehlung: einmal wöchentlich zur gleichen Tageszeit wiegen (z. B. morgens nüchtern) für vergleichbare Werte.</t>
  </si>
  <si>
    <t xml:space="preserve">•  In der Spalte „Veränderung“ steht Grün für eine Abnahme, Rot für eine Zunahme gegenüber der Vorwoche.</t>
  </si>
  <si>
    <t xml:space="preserve">GEWICHTSTAGEBUCH</t>
  </si>
  <si>
    <t xml:space="preserve">Wöchentliche Erfassung  ·  Nur die Spalten Gewicht, Bauch-/Hüftumfang und Notiz ausfüllen (amber hinterlegt)  ·  alle übrigen Werte berechnen sich automatisch.</t>
  </si>
  <si>
    <t xml:space="preserve">Datum</t>
  </si>
  <si>
    <t xml:space="preserve">KW</t>
  </si>
  <si>
    <t xml:space="preserve">Gewicht</t>
  </si>
  <si>
    <t xml:space="preserve">Veränderung</t>
  </si>
  <si>
    <t xml:space="preserve">Gesamt</t>
  </si>
  <si>
    <t xml:space="preserve">BMI</t>
  </si>
  <si>
    <t xml:space="preserve">Trend Ø 4 Wo.</t>
  </si>
  <si>
    <t xml:space="preserve">Bauchumfang</t>
  </si>
  <si>
    <t xml:space="preserve">Hüftumfang</t>
  </si>
  <si>
    <t xml:space="preserve">Ziel</t>
  </si>
  <si>
    <t xml:space="preserve">Notiz</t>
  </si>
  <si>
    <t xml:space="preserve">Startmessung – motiviert ins Jahr</t>
  </si>
  <si>
    <t xml:space="preserve">Erste Woche konsequent, viel Wasser</t>
  </si>
  <si>
    <t xml:space="preserve">Regelmäßig Sport, gut geschlafen</t>
  </si>
  <si>
    <t xml:space="preserve">Wochenende, etwas mehr gegessen</t>
  </si>
  <si>
    <t xml:space="preserve">Wieder im Rhythmus</t>
  </si>
  <si>
    <t xml:space="preserve">Neue Laufroutine begonnen</t>
  </si>
  <si>
    <t xml:space="preserve">Stabiler Trend nach unten</t>
  </si>
  <si>
    <t xml:space="preserve">Kleines Plateau, dranbleiben</t>
  </si>
  <si>
    <t xml:space="preserve">Ernährung umgestellt</t>
  </si>
  <si>
    <t xml:space="preserve">Sehr aktive Woche</t>
  </si>
  <si>
    <t xml:space="preserve">Feiertag – leichter Ausreißer</t>
  </si>
  <si>
    <t xml:space="preserve">Zurück auf Kurs</t>
  </si>
  <si>
    <t xml:space="preserve">Gutes Gefühl, mehr Energie</t>
  </si>
  <si>
    <t xml:space="preserve">Krafttraining ergänzt</t>
  </si>
  <si>
    <t xml:space="preserve">Stetiger Fortschritt</t>
  </si>
  <si>
    <t xml:space="preserve">Zielkorridor rückt näher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</si>
</sst>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&quot;TT.&quot;mm&quot;.JJJJ&quot;"/>
    <numFmt numFmtId="166" formatCode="0&quot; cm&quot;"/>
    <numFmt numFmtId="167" formatCode="0.0&quot; kg&quot;"/>
    <numFmt numFmtId="168" formatCode="0.0"/>
    <numFmt numFmtId="169" formatCode="\+0.0&quot; kg&quot;;\-0.0&quot; kg&quot;;0.0&quot; kg&quot;"/>
    <numFmt numFmtId="170" formatCode="0.0%"/>
    <numFmt numFmtId="171" formatCode="General"/>
    <numFmt numFmtId="172" formatCode="0.0&quot; cm&quot;"/>
  </numFmts>
  <fonts count="2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6"/>
      <color rgb="FFFFFFFF"/>
      <name val="Calibri"/>
      <family val="0"/>
      <charset val="1"/>
    </font>
    <font>
      <i val="true"/>
      <sz val="11"/>
      <color rgb="FF6E7B72"/>
      <name val="Calibri"/>
      <family val="0"/>
      <charset val="1"/>
    </font>
    <font>
      <b val="true"/>
      <sz val="12"/>
      <color rgb="FFFFFFFF"/>
      <name val="Calibri"/>
      <family val="0"/>
      <charset val="1"/>
    </font>
    <font>
      <b val="true"/>
      <sz val="9"/>
      <color rgb="FF6E7B72"/>
      <name val="Calibri"/>
      <family val="0"/>
      <charset val="1"/>
    </font>
    <font>
      <b val="true"/>
      <sz val="13"/>
      <color rgb="FF23312F"/>
      <name val="Calibri"/>
      <family val="0"/>
      <charset val="1"/>
    </font>
    <font>
      <b val="true"/>
      <sz val="13"/>
      <color rgb="FF2F6B62"/>
      <name val="Calibri"/>
      <family val="0"/>
      <charset val="1"/>
    </font>
    <font>
      <b val="true"/>
      <sz val="9.5"/>
      <color rgb="FF6E7B72"/>
      <name val="Calibri"/>
      <family val="0"/>
      <charset val="1"/>
    </font>
    <font>
      <b val="true"/>
      <sz val="20"/>
      <color rgb="FF0E3B43"/>
      <name val="Calibri"/>
      <family val="0"/>
      <charset val="1"/>
    </font>
    <font>
      <b val="true"/>
      <sz val="20"/>
      <color rgb="FF2F6B62"/>
      <name val="Calibri"/>
      <family val="0"/>
      <charset val="1"/>
    </font>
    <font>
      <b val="true"/>
      <sz val="20"/>
      <color rgb="FFE0A458"/>
      <name val="Calibri"/>
      <family val="0"/>
      <charset val="1"/>
    </font>
    <font>
      <i val="true"/>
      <sz val="9"/>
      <color rgb="FF6E7B72"/>
      <name val="Calibri"/>
      <family val="0"/>
      <charset val="1"/>
    </font>
    <font>
      <b val="true"/>
      <sz val="20"/>
      <color rgb="FFC15B3F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sz val="9.5"/>
      <color rgb="FF23312F"/>
      <name val="Calibri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  <font>
      <b val="true"/>
      <sz val="20"/>
      <color rgb="FFFFFFFF"/>
      <name val="Calibri"/>
      <family val="0"/>
      <charset val="1"/>
    </font>
    <font>
      <i val="true"/>
      <sz val="9.5"/>
      <color rgb="FF6E7B72"/>
      <name val="Calibri"/>
      <family val="0"/>
      <charset val="1"/>
    </font>
    <font>
      <b val="true"/>
      <sz val="10.5"/>
      <color rgb="FFFFFFFF"/>
      <name val="Calibri"/>
      <family val="0"/>
      <charset val="1"/>
    </font>
    <font>
      <sz val="10"/>
      <color rgb="FF23312F"/>
      <name val="Calibri"/>
      <family val="0"/>
      <charset val="1"/>
    </font>
    <font>
      <sz val="10"/>
      <color rgb="FF6E7B72"/>
      <name val="Calibri"/>
      <family val="0"/>
      <charset val="1"/>
    </font>
    <font>
      <b val="true"/>
      <sz val="10.5"/>
      <color rgb="FF23312F"/>
      <name val="Calibri"/>
      <family val="0"/>
      <charset val="1"/>
    </font>
    <font>
      <sz val="10"/>
      <color rgb="FF2F6B62"/>
      <name val="Calibri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0E3B43"/>
        <bgColor rgb="FF23312F"/>
      </patternFill>
    </fill>
    <fill>
      <patternFill patternType="solid">
        <fgColor rgb="FF2F6B62"/>
        <bgColor rgb="FF1E6B3A"/>
      </patternFill>
    </fill>
    <fill>
      <patternFill patternType="solid">
        <fgColor rgb="FFF5F2EC"/>
        <bgColor rgb="FFFBEAD0"/>
      </patternFill>
    </fill>
    <fill>
      <patternFill patternType="solid">
        <fgColor rgb="FFFBEAD0"/>
        <bgColor rgb="FFF5F2EC"/>
      </patternFill>
    </fill>
    <fill>
      <patternFill patternType="solid">
        <fgColor rgb="FFFFFFFF"/>
        <bgColor rgb="FFF5F2EC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>
        <color rgb="FFE0A458"/>
      </left>
      <right style="thin">
        <color rgb="FFE0A458"/>
      </right>
      <top style="thin">
        <color rgb="FFE0A458"/>
      </top>
      <bottom style="medium">
        <color rgb="FFE0A458"/>
      </bottom>
      <diagonal/>
    </border>
    <border diagonalUp="false" diagonalDown="false">
      <left style="thin">
        <color rgb="FFD9D2C4"/>
      </left>
      <right style="thin">
        <color rgb="FFD9D2C4"/>
      </right>
      <top style="thick">
        <color rgb="FFE0A458"/>
      </top>
      <bottom/>
      <diagonal/>
    </border>
    <border diagonalUp="false" diagonalDown="false">
      <left style="thin">
        <color rgb="FFD9D2C4"/>
      </left>
      <right style="thin">
        <color rgb="FFD9D2C4"/>
      </right>
      <top/>
      <bottom/>
      <diagonal/>
    </border>
    <border diagonalUp="false" diagonalDown="false">
      <left style="thin">
        <color rgb="FFD9D2C4"/>
      </left>
      <right style="thin">
        <color rgb="FFD9D2C4"/>
      </right>
      <top/>
      <bottom style="thin">
        <color rgb="FFD9D2C4"/>
      </bottom>
      <diagonal/>
    </border>
    <border diagonalUp="false" diagonalDown="false">
      <left style="thin">
        <color rgb="FFD9D2C4"/>
      </left>
      <right style="thin">
        <color rgb="FFD9D2C4"/>
      </right>
      <top style="thin">
        <color rgb="FFD9D2C4"/>
      </top>
      <bottom style="thin">
        <color rgb="FFD9D2C4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2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2" shrinkToFit="false"/>
      <protection locked="true" hidden="false"/>
    </xf>
    <xf numFmtId="164" fontId="6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4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8" fillId="5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8" fillId="5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6" fontId="8" fillId="5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8" fillId="5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8" fontId="9" fillId="4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10" fillId="6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11" fillId="6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9" fontId="12" fillId="6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70" fontId="13" fillId="6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4" fillId="6" borderId="4" xfId="0" applyFont="true" applyBorder="true" applyAlignment="true" applyProtection="false">
      <alignment horizontal="left" vertical="top" textRotation="0" wrapText="false" indent="1" shrinkToFit="false"/>
      <protection locked="true" hidden="false"/>
    </xf>
    <xf numFmtId="169" fontId="15" fillId="6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8" fontId="11" fillId="6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6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7" fillId="4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21" fillId="2" borderId="0" xfId="0" applyFont="true" applyBorder="true" applyAlignment="true" applyProtection="false">
      <alignment horizontal="left" vertical="center" textRotation="0" wrapText="false" indent="2" shrinkToFit="false"/>
      <protection locked="true" hidden="false"/>
    </xf>
    <xf numFmtId="164" fontId="22" fillId="0" borderId="0" xfId="0" applyFont="true" applyBorder="true" applyAlignment="true" applyProtection="false">
      <alignment horizontal="left" vertical="center" textRotation="0" wrapText="false" indent="2" shrinkToFit="false"/>
      <protection locked="true" hidden="false"/>
    </xf>
    <xf numFmtId="164" fontId="23" fillId="3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24" fillId="6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5" fillId="6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26" fillId="5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24" fillId="6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24" fillId="6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27" fillId="6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2" fontId="24" fillId="5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25" fillId="6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6" borderId="5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24" fillId="4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5" fillId="4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24" fillId="4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24" fillId="4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27" fillId="4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25" fillId="4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4" borderId="5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4" fillId="6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24" fillId="6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6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ont>
        <name val="Calibri"/>
        <charset val="1"/>
        <family val="0"/>
        <b val="1"/>
        <color rgb="FF1E6B3A"/>
        <sz val="10"/>
      </font>
      <fill>
        <patternFill>
          <bgColor rgb="FFD6EAD8"/>
        </patternFill>
      </fill>
    </dxf>
    <dxf>
      <font>
        <name val="Calibri"/>
        <charset val="1"/>
        <family val="0"/>
        <b val="1"/>
        <color rgb="FFC15B3F"/>
        <sz val="10"/>
      </font>
      <fill>
        <patternFill>
          <bgColor rgb="FFF3D9D2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E6B3A"/>
      <rgbColor rgb="FF000080"/>
      <rgbColor rgb="FF808000"/>
      <rgbColor rgb="FF800080"/>
      <rgbColor rgb="FF2F6B62"/>
      <rgbColor rgb="FFD9D2C4"/>
      <rgbColor rgb="FF878787"/>
      <rgbColor rgb="FF9999FF"/>
      <rgbColor rgb="FFC15B3F"/>
      <rgbColor rgb="FFF5F2E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6EAD8"/>
      <rgbColor rgb="FFFBEAD0"/>
      <rgbColor rgb="FF99CCFF"/>
      <rgbColor rgb="FFFF99CC"/>
      <rgbColor rgb="FFCC99FF"/>
      <rgbColor rgb="FFF3D9D2"/>
      <rgbColor rgb="FF3366FF"/>
      <rgbColor rgb="FF33CCCC"/>
      <rgbColor rgb="FF99CC00"/>
      <rgbColor rgb="FFFFCC00"/>
      <rgbColor rgb="FFE0A458"/>
      <rgbColor rgb="FFFF6600"/>
      <rgbColor rgb="FF6E7B72"/>
      <rgbColor rgb="FF969696"/>
      <rgbColor rgb="FF0E3B43"/>
      <rgbColor rgb="FF339966"/>
      <rgbColor rgb="FF003300"/>
      <rgbColor rgb="FF333300"/>
      <rgbColor rgb="FF993300"/>
      <rgbColor rgb="FF993366"/>
      <rgbColor rgb="FF333399"/>
      <rgbColor rgb="FF23312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Gewichtsentwicklung  ·  Jan – Apr 2026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Gewichtstagebuch!C4</c:f>
              <c:strCache>
                <c:ptCount val="1"/>
                <c:pt idx="0">
                  <c:v>Gewicht</c:v>
                </c:pt>
              </c:strCache>
            </c:strRef>
          </c:tx>
          <c:spPr>
            <a:solidFill>
              <a:srgbClr val="0e3b43"/>
            </a:solidFill>
            <a:ln w="28080">
              <a:solidFill>
                <a:srgbClr val="0e3b43"/>
              </a:solidFill>
              <a:round/>
            </a:ln>
          </c:spPr>
          <c:marker>
            <c:symbol val="circle"/>
            <c:size val="6"/>
            <c:spPr>
              <a:solidFill>
                <a:srgbClr val="0e3b43"/>
              </a:solidFill>
            </c:spPr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Gewichtstagebuch!$A$5:$A$20</c:f>
              <c:strCache>
                <c:ptCount val="16"/>
                <c:pt idx="0">
                  <c:v>TT.01.JJJJ</c:v>
                </c:pt>
                <c:pt idx="1">
                  <c:v>TT.01.JJJJ</c:v>
                </c:pt>
                <c:pt idx="2">
                  <c:v>TT.01.JJJJ</c:v>
                </c:pt>
                <c:pt idx="3">
                  <c:v>TT.01.JJJJ</c:v>
                </c:pt>
                <c:pt idx="4">
                  <c:v>TT.02.JJJJ</c:v>
                </c:pt>
                <c:pt idx="5">
                  <c:v>TT.02.JJJJ</c:v>
                </c:pt>
                <c:pt idx="6">
                  <c:v>TT.02.JJJJ</c:v>
                </c:pt>
                <c:pt idx="7">
                  <c:v>TT.02.JJJJ</c:v>
                </c:pt>
                <c:pt idx="8">
                  <c:v>TT.03.JJJJ</c:v>
                </c:pt>
                <c:pt idx="9">
                  <c:v>TT.03.JJJJ</c:v>
                </c:pt>
                <c:pt idx="10">
                  <c:v>TT.03.JJJJ</c:v>
                </c:pt>
                <c:pt idx="11">
                  <c:v>TT.03.JJJJ</c:v>
                </c:pt>
                <c:pt idx="12">
                  <c:v>TT.03.JJJJ</c:v>
                </c:pt>
                <c:pt idx="13">
                  <c:v>TT.04.JJJJ</c:v>
                </c:pt>
                <c:pt idx="14">
                  <c:v>TT.04.JJJJ</c:v>
                </c:pt>
                <c:pt idx="15">
                  <c:v>TT.04.JJJJ</c:v>
                </c:pt>
              </c:strCache>
            </c:strRef>
          </c:cat>
          <c:val>
            <c:numRef>
              <c:f>Gewichtstagebuch!$C$5:$C$20</c:f>
              <c:numCache>
                <c:formatCode>0.0" kg"</c:formatCode>
                <c:ptCount val="16"/>
                <c:pt idx="0">
                  <c:v>88.5</c:v>
                </c:pt>
                <c:pt idx="1">
                  <c:v>88.1</c:v>
                </c:pt>
                <c:pt idx="2">
                  <c:v>87.4</c:v>
                </c:pt>
                <c:pt idx="3">
                  <c:v>87.6</c:v>
                </c:pt>
                <c:pt idx="4">
                  <c:v>86.9</c:v>
                </c:pt>
                <c:pt idx="5">
                  <c:v>86.2</c:v>
                </c:pt>
                <c:pt idx="6">
                  <c:v>85.8</c:v>
                </c:pt>
                <c:pt idx="7">
                  <c:v>85.9</c:v>
                </c:pt>
                <c:pt idx="8">
                  <c:v>85.1</c:v>
                </c:pt>
                <c:pt idx="9">
                  <c:v>84.5</c:v>
                </c:pt>
                <c:pt idx="10">
                  <c:v>84.7</c:v>
                </c:pt>
                <c:pt idx="11">
                  <c:v>83.9</c:v>
                </c:pt>
                <c:pt idx="12">
                  <c:v>83.4</c:v>
                </c:pt>
                <c:pt idx="13">
                  <c:v>83.1</c:v>
                </c:pt>
                <c:pt idx="14">
                  <c:v>82.6</c:v>
                </c:pt>
                <c:pt idx="15">
                  <c:v>82.3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Gewichtstagebuch!J4</c:f>
              <c:strCache>
                <c:ptCount val="1"/>
                <c:pt idx="0">
                  <c:v>Ziel</c:v>
                </c:pt>
              </c:strCache>
            </c:strRef>
          </c:tx>
          <c:spPr>
            <a:solidFill>
              <a:srgbClr val="c15b3f"/>
            </a:solidFill>
            <a:ln w="15840">
              <a:solidFill>
                <a:srgbClr val="c15b3f"/>
              </a:solidFill>
              <a:prstDash val="dash"/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Gewichtstagebuch!$A$5:$A$20</c:f>
              <c:strCache>
                <c:ptCount val="16"/>
                <c:pt idx="0">
                  <c:v>TT.01.JJJJ</c:v>
                </c:pt>
                <c:pt idx="1">
                  <c:v>TT.01.JJJJ</c:v>
                </c:pt>
                <c:pt idx="2">
                  <c:v>TT.01.JJJJ</c:v>
                </c:pt>
                <c:pt idx="3">
                  <c:v>TT.01.JJJJ</c:v>
                </c:pt>
                <c:pt idx="4">
                  <c:v>TT.02.JJJJ</c:v>
                </c:pt>
                <c:pt idx="5">
                  <c:v>TT.02.JJJJ</c:v>
                </c:pt>
                <c:pt idx="6">
                  <c:v>TT.02.JJJJ</c:v>
                </c:pt>
                <c:pt idx="7">
                  <c:v>TT.02.JJJJ</c:v>
                </c:pt>
                <c:pt idx="8">
                  <c:v>TT.03.JJJJ</c:v>
                </c:pt>
                <c:pt idx="9">
                  <c:v>TT.03.JJJJ</c:v>
                </c:pt>
                <c:pt idx="10">
                  <c:v>TT.03.JJJJ</c:v>
                </c:pt>
                <c:pt idx="11">
                  <c:v>TT.03.JJJJ</c:v>
                </c:pt>
                <c:pt idx="12">
                  <c:v>TT.03.JJJJ</c:v>
                </c:pt>
                <c:pt idx="13">
                  <c:v>TT.04.JJJJ</c:v>
                </c:pt>
                <c:pt idx="14">
                  <c:v>TT.04.JJJJ</c:v>
                </c:pt>
                <c:pt idx="15">
                  <c:v>TT.04.JJJJ</c:v>
                </c:pt>
              </c:strCache>
            </c:strRef>
          </c:cat>
          <c:val>
            <c:numRef>
              <c:f>Gewichtstagebuch!$J$5:$J$20</c:f>
              <c:numCache>
                <c:formatCode>0.0" kg"</c:formatCode>
                <c:ptCount val="16"/>
                <c:pt idx="0">
                  <c:v>78</c:v>
                </c:pt>
                <c:pt idx="1">
                  <c:v>78</c:v>
                </c:pt>
                <c:pt idx="2">
                  <c:v>78</c:v>
                </c:pt>
                <c:pt idx="3">
                  <c:v>78</c:v>
                </c:pt>
                <c:pt idx="4">
                  <c:v>78</c:v>
                </c:pt>
                <c:pt idx="5">
                  <c:v>78</c:v>
                </c:pt>
                <c:pt idx="6">
                  <c:v>78</c:v>
                </c:pt>
                <c:pt idx="7">
                  <c:v>78</c:v>
                </c:pt>
                <c:pt idx="8">
                  <c:v>78</c:v>
                </c:pt>
                <c:pt idx="9">
                  <c:v>78</c:v>
                </c:pt>
                <c:pt idx="10">
                  <c:v>78</c:v>
                </c:pt>
                <c:pt idx="11">
                  <c:v>78</c:v>
                </c:pt>
                <c:pt idx="12">
                  <c:v>78</c:v>
                </c:pt>
                <c:pt idx="13">
                  <c:v>78</c:v>
                </c:pt>
                <c:pt idx="14">
                  <c:v>78</c:v>
                </c:pt>
                <c:pt idx="15">
                  <c:v>78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11648533"/>
        <c:axId val="42922572"/>
      </c:lineChart>
      <c:catAx>
        <c:axId val="11648533"/>
        <c:scaling>
          <c:orientation val="minMax"/>
        </c:scaling>
        <c:delete val="0"/>
        <c:axPos val="b"/>
        <c:numFmt formatCode="&quot;TT.&quot;mm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42922572"/>
        <c:crosses val="autoZero"/>
        <c:auto val="1"/>
        <c:lblAlgn val="ctr"/>
        <c:lblOffset val="100"/>
        <c:noMultiLvlLbl val="0"/>
      </c:catAx>
      <c:valAx>
        <c:axId val="42922572"/>
        <c:scaling>
          <c:orientation val="minMax"/>
        </c:scaling>
        <c:delete val="0"/>
        <c:axPos val="l"/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Gewicht (kg)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&quot; kg&quot;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11648533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20</xdr:row>
      <xdr:rowOff>0</xdr:rowOff>
    </xdr:from>
    <xdr:to>
      <xdr:col>11</xdr:col>
      <xdr:colOff>216360</xdr:colOff>
      <xdr:row>35</xdr:row>
      <xdr:rowOff>166320</xdr:rowOff>
    </xdr:to>
    <xdr:graphicFrame>
      <xdr:nvGraphicFramePr>
        <xdr:cNvPr id="0" name="Chart 1"/>
        <xdr:cNvGraphicFramePr/>
      </xdr:nvGraphicFramePr>
      <xdr:xfrm>
        <a:off x="211320" y="4819680"/>
        <a:ext cx="8819640" cy="3023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E3B43"/>
    <pageSetUpPr fitToPage="false"/>
  </sheetPr>
  <dimension ref="A1:H4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7" min="2" style="0" width="15.51"/>
    <col collapsed="false" customWidth="true" hidden="false" outlineLevel="0" max="8" min="8" style="0" width="3"/>
  </cols>
  <sheetData>
    <row r="1" customFormat="false" ht="25.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2" customFormat="false" ht="21.75" hidden="false" customHeight="true" outlineLevel="0" collapsed="false">
      <c r="A2" s="1"/>
      <c r="B2" s="1"/>
      <c r="C2" s="1"/>
      <c r="D2" s="1"/>
      <c r="E2" s="1"/>
      <c r="F2" s="1"/>
      <c r="G2" s="1"/>
      <c r="H2" s="1"/>
    </row>
    <row r="3" customFormat="false" ht="19.5" hidden="false" customHeight="true" outlineLevel="0" collapsed="false">
      <c r="A3" s="2" t="s">
        <v>1</v>
      </c>
      <c r="B3" s="2"/>
      <c r="C3" s="2"/>
      <c r="D3" s="2"/>
      <c r="E3" s="2"/>
      <c r="F3" s="2"/>
      <c r="G3" s="2"/>
      <c r="H3" s="2"/>
    </row>
    <row r="5" customFormat="false" ht="21.75" hidden="false" customHeight="true" outlineLevel="0" collapsed="false">
      <c r="B5" s="3" t="s">
        <v>2</v>
      </c>
      <c r="C5" s="3"/>
      <c r="D5" s="3"/>
      <c r="E5" s="3"/>
      <c r="F5" s="3"/>
      <c r="G5" s="3"/>
    </row>
    <row r="6" customFormat="false" ht="15" hidden="false" customHeight="true" outlineLevel="0" collapsed="false">
      <c r="B6" s="4" t="s">
        <v>3</v>
      </c>
      <c r="D6" s="4" t="s">
        <v>4</v>
      </c>
      <c r="F6" s="4" t="s">
        <v>5</v>
      </c>
    </row>
    <row r="7" customFormat="false" ht="25.5" hidden="false" customHeight="true" outlineLevel="0" collapsed="false">
      <c r="B7" s="5" t="s">
        <v>6</v>
      </c>
      <c r="D7" s="6" t="n">
        <v>46027</v>
      </c>
      <c r="F7" s="7" t="n">
        <v>180</v>
      </c>
    </row>
    <row r="8" customFormat="false" ht="15" hidden="false" customHeight="true" outlineLevel="0" collapsed="false">
      <c r="B8" s="4" t="s">
        <v>7</v>
      </c>
      <c r="D8" s="4" t="s">
        <v>8</v>
      </c>
      <c r="F8" s="4" t="s">
        <v>9</v>
      </c>
    </row>
    <row r="9" customFormat="false" ht="25.5" hidden="false" customHeight="true" outlineLevel="0" collapsed="false">
      <c r="B9" s="8" t="n">
        <v>88.5</v>
      </c>
      <c r="D9" s="8" t="n">
        <v>78</v>
      </c>
      <c r="F9" s="9" t="n">
        <f aca="false">IFERROR($D$9/($F$7/100)^2,0)</f>
        <v>24.0740740740741</v>
      </c>
    </row>
    <row r="11" customFormat="false" ht="21.75" hidden="false" customHeight="true" outlineLevel="0" collapsed="false">
      <c r="B11" s="3" t="s">
        <v>10</v>
      </c>
      <c r="C11" s="3"/>
      <c r="D11" s="3"/>
      <c r="E11" s="3"/>
      <c r="F11" s="3"/>
      <c r="G11" s="3"/>
    </row>
    <row r="12" customFormat="false" ht="15.75" hidden="false" customHeight="true" outlineLevel="0" collapsed="false">
      <c r="B12" s="10" t="s">
        <v>11</v>
      </c>
      <c r="C12" s="10"/>
      <c r="D12" s="10" t="s">
        <v>12</v>
      </c>
      <c r="E12" s="10"/>
      <c r="F12" s="10" t="s">
        <v>13</v>
      </c>
      <c r="G12" s="10"/>
    </row>
    <row r="13" customFormat="false" ht="30" hidden="false" customHeight="true" outlineLevel="0" collapsed="false">
      <c r="B13" s="11" t="n">
        <f aca="false">IFERROR(LOOKUP(2,1/(Gewichtstagebuch!$C$5:$C$40&lt;&gt;""),Gewichtstagebuch!$C$5:$C$40),0)</f>
        <v>82.3</v>
      </c>
      <c r="C13" s="11"/>
      <c r="D13" s="12" t="n">
        <f aca="false">IFERROR($B$13-$B$9,0)</f>
        <v>-6.2</v>
      </c>
      <c r="E13" s="12"/>
      <c r="F13" s="13" t="n">
        <f aca="false">IFERROR(($B$9-$B$13)/($B$9-$D$9),0)</f>
        <v>0.590476190476191</v>
      </c>
      <c r="G13" s="13"/>
    </row>
    <row r="14" customFormat="false" ht="15.75" hidden="false" customHeight="true" outlineLevel="0" collapsed="false">
      <c r="B14" s="14" t="s">
        <v>14</v>
      </c>
      <c r="C14" s="14"/>
      <c r="D14" s="14" t="s">
        <v>15</v>
      </c>
      <c r="E14" s="14"/>
      <c r="F14" s="14" t="s">
        <v>16</v>
      </c>
      <c r="G14" s="14"/>
    </row>
    <row r="15" customFormat="false" ht="6" hidden="false" customHeight="true" outlineLevel="0" collapsed="false"/>
    <row r="16" customFormat="false" ht="15.75" hidden="false" customHeight="true" outlineLevel="0" collapsed="false">
      <c r="B16" s="10" t="s">
        <v>17</v>
      </c>
      <c r="C16" s="10"/>
      <c r="D16" s="10" t="s">
        <v>18</v>
      </c>
      <c r="E16" s="10"/>
      <c r="F16" s="10" t="s">
        <v>19</v>
      </c>
      <c r="G16" s="10"/>
    </row>
    <row r="17" customFormat="false" ht="30" hidden="false" customHeight="true" outlineLevel="0" collapsed="false">
      <c r="B17" s="15" t="n">
        <f aca="false">IFERROR($B$13-$D$9,0)</f>
        <v>4.3</v>
      </c>
      <c r="C17" s="15"/>
      <c r="D17" s="16" t="n">
        <f aca="false">IFERROR($B$13/($F$7/100)^2,0)</f>
        <v>25.4012345679012</v>
      </c>
      <c r="E17" s="16"/>
      <c r="F17" s="12" t="n">
        <f aca="false">IFERROR(($B$13-$B$9)/(COUNT(Gewichtstagebuch!$C$5:$C$40)-1),0)</f>
        <v>-0.413333333333334</v>
      </c>
      <c r="G17" s="12"/>
    </row>
    <row r="18" customFormat="false" ht="15.75" hidden="false" customHeight="true" outlineLevel="0" collapsed="false">
      <c r="B18" s="14" t="s">
        <v>20</v>
      </c>
      <c r="C18" s="14"/>
      <c r="D18" s="14" t="s">
        <v>21</v>
      </c>
      <c r="E18" s="14"/>
      <c r="F18" s="14" t="s">
        <v>22</v>
      </c>
      <c r="G18" s="14"/>
    </row>
    <row r="19" customFormat="false" ht="7.5" hidden="false" customHeight="true" outlineLevel="0" collapsed="false"/>
    <row r="20" customFormat="false" ht="21.75" hidden="false" customHeight="true" outlineLevel="0" collapsed="false">
      <c r="B20" s="3" t="s">
        <v>23</v>
      </c>
      <c r="C20" s="3"/>
      <c r="D20" s="3"/>
      <c r="E20" s="3"/>
      <c r="F20" s="3"/>
      <c r="G20" s="3"/>
    </row>
    <row r="21" customFormat="false" ht="15" hidden="false" customHeight="true" outlineLevel="0" collapsed="false"/>
    <row r="22" customFormat="false" ht="15" hidden="false" customHeight="true" outlineLevel="0" collapsed="false"/>
    <row r="23" customFormat="false" ht="15" hidden="false" customHeight="true" outlineLevel="0" collapsed="false"/>
    <row r="24" customFormat="false" ht="15" hidden="false" customHeight="true" outlineLevel="0" collapsed="false"/>
    <row r="25" customFormat="false" ht="15" hidden="false" customHeight="true" outlineLevel="0" collapsed="false"/>
    <row r="26" customFormat="false" ht="15" hidden="false" customHeight="true" outlineLevel="0" collapsed="false"/>
    <row r="27" customFormat="false" ht="15" hidden="false" customHeight="true" outlineLevel="0" collapsed="false"/>
    <row r="28" customFormat="false" ht="15" hidden="false" customHeight="true" outlineLevel="0" collapsed="false"/>
    <row r="29" customFormat="false" ht="15" hidden="false" customHeight="true" outlineLevel="0" collapsed="false"/>
    <row r="30" customFormat="false" ht="15" hidden="false" customHeight="true" outlineLevel="0" collapsed="false"/>
    <row r="31" customFormat="false" ht="15" hidden="false" customHeight="true" outlineLevel="0" collapsed="false"/>
    <row r="32" customFormat="false" ht="15" hidden="false" customHeight="true" outlineLevel="0" collapsed="false"/>
    <row r="33" customFormat="false" ht="15" hidden="false" customHeight="true" outlineLevel="0" collapsed="false"/>
    <row r="34" customFormat="false" ht="15" hidden="false" customHeight="true" outlineLevel="0" collapsed="false"/>
    <row r="35" customFormat="false" ht="15" hidden="false" customHeight="true" outlineLevel="0" collapsed="false"/>
    <row r="36" customFormat="false" ht="15" hidden="false" customHeight="true" outlineLevel="0" collapsed="false"/>
    <row r="37" customFormat="false" ht="15" hidden="false" customHeight="true" outlineLevel="0" collapsed="false"/>
    <row r="38" customFormat="false" ht="15" hidden="false" customHeight="true" outlineLevel="0" collapsed="false"/>
    <row r="40" customFormat="false" ht="19.5" hidden="false" customHeight="true" outlineLevel="0" collapsed="false">
      <c r="B40" s="17" t="s">
        <v>24</v>
      </c>
      <c r="C40" s="17"/>
      <c r="D40" s="17"/>
      <c r="E40" s="17"/>
      <c r="F40" s="17"/>
      <c r="G40" s="17"/>
    </row>
    <row r="41" customFormat="false" ht="15.75" hidden="false" customHeight="true" outlineLevel="0" collapsed="false">
      <c r="B41" s="18" t="s">
        <v>25</v>
      </c>
      <c r="C41" s="18"/>
      <c r="D41" s="18"/>
      <c r="E41" s="18"/>
      <c r="F41" s="18"/>
      <c r="G41" s="18"/>
    </row>
    <row r="42" customFormat="false" ht="15.75" hidden="false" customHeight="true" outlineLevel="0" collapsed="false">
      <c r="B42" s="18" t="s">
        <v>26</v>
      </c>
      <c r="C42" s="18"/>
      <c r="D42" s="18"/>
      <c r="E42" s="18"/>
      <c r="F42" s="18"/>
      <c r="G42" s="18"/>
    </row>
    <row r="43" customFormat="false" ht="15.75" hidden="false" customHeight="true" outlineLevel="0" collapsed="false">
      <c r="B43" s="18" t="s">
        <v>27</v>
      </c>
      <c r="C43" s="18"/>
      <c r="D43" s="18"/>
      <c r="E43" s="18"/>
      <c r="F43" s="18"/>
      <c r="G43" s="18"/>
    </row>
    <row r="44" customFormat="false" ht="15.75" hidden="false" customHeight="true" outlineLevel="0" collapsed="false">
      <c r="B44" s="18" t="s">
        <v>28</v>
      </c>
      <c r="C44" s="18"/>
      <c r="D44" s="18"/>
      <c r="E44" s="18"/>
      <c r="F44" s="18"/>
      <c r="G44" s="18"/>
    </row>
  </sheetData>
  <mergeCells count="28">
    <mergeCell ref="A1:H2"/>
    <mergeCell ref="A3:H3"/>
    <mergeCell ref="B5:G5"/>
    <mergeCell ref="B11:G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20:G20"/>
    <mergeCell ref="B40:G40"/>
    <mergeCell ref="B41:G41"/>
    <mergeCell ref="B42:G42"/>
    <mergeCell ref="B43:G43"/>
    <mergeCell ref="B44:G4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F6B62"/>
    <pageSetUpPr fitToPage="false"/>
  </sheetPr>
  <dimension ref="A1:K2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6"/>
    <col collapsed="false" customWidth="true" hidden="false" outlineLevel="0" max="3" min="3" style="0" width="12"/>
    <col collapsed="false" customWidth="true" hidden="false" outlineLevel="0" max="4" min="4" style="0" width="13"/>
    <col collapsed="false" customWidth="true" hidden="false" outlineLevel="0" max="5" min="5" style="0" width="12"/>
    <col collapsed="false" customWidth="true" hidden="false" outlineLevel="0" max="6" min="6" style="0" width="8"/>
    <col collapsed="false" customWidth="true" hidden="false" outlineLevel="0" max="8" min="7" style="0" width="13"/>
    <col collapsed="false" customWidth="true" hidden="false" outlineLevel="0" max="9" min="9" style="0" width="12"/>
    <col collapsed="false" customWidth="true" hidden="false" outlineLevel="0" max="10" min="10" style="0" width="11"/>
    <col collapsed="false" customWidth="true" hidden="false" outlineLevel="0" max="11" min="11" style="0" width="34"/>
  </cols>
  <sheetData>
    <row r="1" customFormat="false" ht="21.75" hidden="false" customHeight="true" outlineLevel="0" collapsed="false">
      <c r="A1" s="19" t="s">
        <v>29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customFormat="false" ht="15.75" hidden="false" customHeight="true" outlineLevel="0" collapsed="false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</row>
    <row r="3" customFormat="false" ht="18" hidden="false" customHeight="true" outlineLevel="0" collapsed="false">
      <c r="A3" s="20" t="s">
        <v>30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customFormat="false" ht="30" hidden="false" customHeight="true" outlineLevel="0" collapsed="false">
      <c r="A4" s="21" t="s">
        <v>31</v>
      </c>
      <c r="B4" s="21" t="s">
        <v>32</v>
      </c>
      <c r="C4" s="21" t="s">
        <v>33</v>
      </c>
      <c r="D4" s="21" t="s">
        <v>34</v>
      </c>
      <c r="E4" s="21" t="s">
        <v>35</v>
      </c>
      <c r="F4" s="21" t="s">
        <v>36</v>
      </c>
      <c r="G4" s="21" t="s">
        <v>37</v>
      </c>
      <c r="H4" s="21" t="s">
        <v>38</v>
      </c>
      <c r="I4" s="21" t="s">
        <v>39</v>
      </c>
      <c r="J4" s="21" t="s">
        <v>40</v>
      </c>
      <c r="K4" s="21" t="s">
        <v>41</v>
      </c>
    </row>
    <row r="5" customFormat="false" ht="18" hidden="false" customHeight="true" outlineLevel="0" collapsed="false">
      <c r="A5" s="22" t="n">
        <v>46027</v>
      </c>
      <c r="B5" s="23" t="n">
        <f aca="false">IF($A5="","",WEEKNUM($A5,21))</f>
        <v>2</v>
      </c>
      <c r="C5" s="24" t="n">
        <v>88.5</v>
      </c>
      <c r="D5" s="25" t="n">
        <f aca="false">IF($C5="","",$C5-Dashboard!$B$9)</f>
        <v>0</v>
      </c>
      <c r="E5" s="25" t="n">
        <f aca="false">IF($C5="","",$C5-Dashboard!$B$9)</f>
        <v>0</v>
      </c>
      <c r="F5" s="26" t="n">
        <f aca="false">IF($C5="","",$C5/(Dashboard!$F$7/100)^2)</f>
        <v>27.3148148148148</v>
      </c>
      <c r="G5" s="27" t="n">
        <f aca="false">IF($C5="","",AVERAGE($C2:$C5))</f>
        <v>88.5</v>
      </c>
      <c r="H5" s="28" t="n">
        <v>102</v>
      </c>
      <c r="I5" s="28" t="n">
        <v>108</v>
      </c>
      <c r="J5" s="29" t="n">
        <f aca="false">Dashboard!$D$9</f>
        <v>78</v>
      </c>
      <c r="K5" s="30" t="s">
        <v>42</v>
      </c>
    </row>
    <row r="6" customFormat="false" ht="18" hidden="false" customHeight="true" outlineLevel="0" collapsed="false">
      <c r="A6" s="31" t="n">
        <v>46034</v>
      </c>
      <c r="B6" s="32" t="n">
        <f aca="false">IF($A6="","",WEEKNUM($A6,21))</f>
        <v>3</v>
      </c>
      <c r="C6" s="24" t="n">
        <v>88.1</v>
      </c>
      <c r="D6" s="33" t="n">
        <f aca="false">IF(OR($C6="",$C5=""),"",$C6-$C5)</f>
        <v>-0.400000000000006</v>
      </c>
      <c r="E6" s="33" t="n">
        <f aca="false">IF($C6="","",$C6-Dashboard!$B$9)</f>
        <v>-0.400000000000006</v>
      </c>
      <c r="F6" s="34" t="n">
        <f aca="false">IF($C6="","",$C6/(Dashboard!$F$7/100)^2)</f>
        <v>27.1913580246914</v>
      </c>
      <c r="G6" s="35" t="n">
        <f aca="false">IF($C6="","",AVERAGE($C3:$C6))</f>
        <v>88.3</v>
      </c>
      <c r="H6" s="28" t="n">
        <v>101.5</v>
      </c>
      <c r="I6" s="28" t="n">
        <v>107.5</v>
      </c>
      <c r="J6" s="36" t="n">
        <f aca="false">Dashboard!$D$9</f>
        <v>78</v>
      </c>
      <c r="K6" s="37" t="s">
        <v>43</v>
      </c>
    </row>
    <row r="7" customFormat="false" ht="18" hidden="false" customHeight="true" outlineLevel="0" collapsed="false">
      <c r="A7" s="22" t="n">
        <v>46041</v>
      </c>
      <c r="B7" s="23" t="n">
        <f aca="false">IF($A7="","",WEEKNUM($A7,21))</f>
        <v>4</v>
      </c>
      <c r="C7" s="24" t="n">
        <v>87.4</v>
      </c>
      <c r="D7" s="25" t="n">
        <f aca="false">IF(OR($C7="",$C6=""),"",$C7-$C6)</f>
        <v>-0.699999999999989</v>
      </c>
      <c r="E7" s="25" t="n">
        <f aca="false">IF($C7="","",$C7-Dashboard!$B$9)</f>
        <v>-1.09999999999999</v>
      </c>
      <c r="F7" s="26" t="n">
        <f aca="false">IF($C7="","",$C7/(Dashboard!$F$7/100)^2)</f>
        <v>26.9753086419753</v>
      </c>
      <c r="G7" s="27" t="n">
        <f aca="false">IF($C7="","",AVERAGE($C4:$C7))</f>
        <v>88</v>
      </c>
      <c r="H7" s="28" t="n">
        <v>101</v>
      </c>
      <c r="I7" s="28" t="n">
        <v>107</v>
      </c>
      <c r="J7" s="29" t="n">
        <f aca="false">Dashboard!$D$9</f>
        <v>78</v>
      </c>
      <c r="K7" s="30" t="s">
        <v>44</v>
      </c>
    </row>
    <row r="8" customFormat="false" ht="18" hidden="false" customHeight="true" outlineLevel="0" collapsed="false">
      <c r="A8" s="31" t="n">
        <v>46048</v>
      </c>
      <c r="B8" s="32" t="n">
        <f aca="false">IF($A8="","",WEEKNUM($A8,21))</f>
        <v>5</v>
      </c>
      <c r="C8" s="24" t="n">
        <v>87.6</v>
      </c>
      <c r="D8" s="33" t="n">
        <f aca="false">IF(OR($C8="",$C7=""),"",$C8-$C7)</f>
        <v>0.199999999999989</v>
      </c>
      <c r="E8" s="33" t="n">
        <f aca="false">IF($C8="","",$C8-Dashboard!$B$9)</f>
        <v>-0.900000000000006</v>
      </c>
      <c r="F8" s="34" t="n">
        <f aca="false">IF($C8="","",$C8/(Dashboard!$F$7/100)^2)</f>
        <v>27.037037037037</v>
      </c>
      <c r="G8" s="35" t="n">
        <f aca="false">IF($C8="","",AVERAGE($C5:$C8))</f>
        <v>87.9</v>
      </c>
      <c r="H8" s="28" t="n">
        <v>101</v>
      </c>
      <c r="I8" s="28" t="n">
        <v>107</v>
      </c>
      <c r="J8" s="36" t="n">
        <f aca="false">Dashboard!$D$9</f>
        <v>78</v>
      </c>
      <c r="K8" s="37" t="s">
        <v>45</v>
      </c>
    </row>
    <row r="9" customFormat="false" ht="18" hidden="false" customHeight="true" outlineLevel="0" collapsed="false">
      <c r="A9" s="22" t="n">
        <v>46055</v>
      </c>
      <c r="B9" s="23" t="n">
        <f aca="false">IF($A9="","",WEEKNUM($A9,21))</f>
        <v>6</v>
      </c>
      <c r="C9" s="24" t="n">
        <v>86.9</v>
      </c>
      <c r="D9" s="25" t="n">
        <f aca="false">IF(OR($C9="",$C8=""),"",$C9-$C8)</f>
        <v>-0.699999999999989</v>
      </c>
      <c r="E9" s="25" t="n">
        <f aca="false">IF($C9="","",$C9-Dashboard!$B$9)</f>
        <v>-1.59999999999999</v>
      </c>
      <c r="F9" s="26" t="n">
        <f aca="false">IF($C9="","",$C9/(Dashboard!$F$7/100)^2)</f>
        <v>26.820987654321</v>
      </c>
      <c r="G9" s="27" t="n">
        <f aca="false">IF($C9="","",AVERAGE($C6:$C9))</f>
        <v>87.5</v>
      </c>
      <c r="H9" s="28" t="n">
        <v>100</v>
      </c>
      <c r="I9" s="28" t="n">
        <v>106.5</v>
      </c>
      <c r="J9" s="29" t="n">
        <f aca="false">Dashboard!$D$9</f>
        <v>78</v>
      </c>
      <c r="K9" s="30" t="s">
        <v>46</v>
      </c>
    </row>
    <row r="10" customFormat="false" ht="18" hidden="false" customHeight="true" outlineLevel="0" collapsed="false">
      <c r="A10" s="31" t="n">
        <v>46062</v>
      </c>
      <c r="B10" s="32" t="n">
        <f aca="false">IF($A10="","",WEEKNUM($A10,21))</f>
        <v>7</v>
      </c>
      <c r="C10" s="24" t="n">
        <v>86.2</v>
      </c>
      <c r="D10" s="33" t="n">
        <f aca="false">IF(OR($C10="",$C9=""),"",$C10-$C9)</f>
        <v>-0.700000000000003</v>
      </c>
      <c r="E10" s="33" t="n">
        <f aca="false">IF($C10="","",$C10-Dashboard!$B$9)</f>
        <v>-2.3</v>
      </c>
      <c r="F10" s="34" t="n">
        <f aca="false">IF($C10="","",$C10/(Dashboard!$F$7/100)^2)</f>
        <v>26.6049382716049</v>
      </c>
      <c r="G10" s="35" t="n">
        <f aca="false">IF($C10="","",AVERAGE($C7:$C10))</f>
        <v>87.025</v>
      </c>
      <c r="H10" s="28" t="n">
        <v>99.5</v>
      </c>
      <c r="I10" s="28" t="n">
        <v>106</v>
      </c>
      <c r="J10" s="36" t="n">
        <f aca="false">Dashboard!$D$9</f>
        <v>78</v>
      </c>
      <c r="K10" s="37" t="s">
        <v>47</v>
      </c>
    </row>
    <row r="11" customFormat="false" ht="18" hidden="false" customHeight="true" outlineLevel="0" collapsed="false">
      <c r="A11" s="22" t="n">
        <v>46069</v>
      </c>
      <c r="B11" s="23" t="n">
        <f aca="false">IF($A11="","",WEEKNUM($A11,21))</f>
        <v>8</v>
      </c>
      <c r="C11" s="24" t="n">
        <v>85.8</v>
      </c>
      <c r="D11" s="25" t="n">
        <f aca="false">IF(OR($C11="",$C10=""),"",$C11-$C10)</f>
        <v>-0.400000000000006</v>
      </c>
      <c r="E11" s="25" t="n">
        <f aca="false">IF($C11="","",$C11-Dashboard!$B$9)</f>
        <v>-2.7</v>
      </c>
      <c r="F11" s="26" t="n">
        <f aca="false">IF($C11="","",$C11/(Dashboard!$F$7/100)^2)</f>
        <v>26.4814814814815</v>
      </c>
      <c r="G11" s="27" t="n">
        <f aca="false">IF($C11="","",AVERAGE($C8:$C11))</f>
        <v>86.625</v>
      </c>
      <c r="H11" s="28" t="n">
        <v>99</v>
      </c>
      <c r="I11" s="28" t="n">
        <v>105.5</v>
      </c>
      <c r="J11" s="29" t="n">
        <f aca="false">Dashboard!$D$9</f>
        <v>78</v>
      </c>
      <c r="K11" s="30" t="s">
        <v>48</v>
      </c>
    </row>
    <row r="12" customFormat="false" ht="18" hidden="false" customHeight="true" outlineLevel="0" collapsed="false">
      <c r="A12" s="31" t="n">
        <v>46076</v>
      </c>
      <c r="B12" s="32" t="n">
        <f aca="false">IF($A12="","",WEEKNUM($A12,21))</f>
        <v>9</v>
      </c>
      <c r="C12" s="24" t="n">
        <v>85.9</v>
      </c>
      <c r="D12" s="33" t="n">
        <f aca="false">IF(OR($C12="",$C11=""),"",$C12-$C11)</f>
        <v>0.100000000000009</v>
      </c>
      <c r="E12" s="33" t="n">
        <f aca="false">IF($C12="","",$C12-Dashboard!$B$9)</f>
        <v>-2.59999999999999</v>
      </c>
      <c r="F12" s="34" t="n">
        <f aca="false">IF($C12="","",$C12/(Dashboard!$F$7/100)^2)</f>
        <v>26.5123456790123</v>
      </c>
      <c r="G12" s="35" t="n">
        <f aca="false">IF($C12="","",AVERAGE($C9:$C12))</f>
        <v>86.2</v>
      </c>
      <c r="H12" s="28" t="n">
        <v>99</v>
      </c>
      <c r="I12" s="28" t="n">
        <v>105.5</v>
      </c>
      <c r="J12" s="36" t="n">
        <f aca="false">Dashboard!$D$9</f>
        <v>78</v>
      </c>
      <c r="K12" s="37" t="s">
        <v>49</v>
      </c>
    </row>
    <row r="13" customFormat="false" ht="18" hidden="false" customHeight="true" outlineLevel="0" collapsed="false">
      <c r="A13" s="22" t="n">
        <v>46083</v>
      </c>
      <c r="B13" s="23" t="n">
        <f aca="false">IF($A13="","",WEEKNUM($A13,21))</f>
        <v>10</v>
      </c>
      <c r="C13" s="24" t="n">
        <v>85.1</v>
      </c>
      <c r="D13" s="25" t="n">
        <f aca="false">IF(OR($C13="",$C12=""),"",$C13-$C12)</f>
        <v>-0.800000000000011</v>
      </c>
      <c r="E13" s="25" t="n">
        <f aca="false">IF($C13="","",$C13-Dashboard!$B$9)</f>
        <v>-3.40000000000001</v>
      </c>
      <c r="F13" s="26" t="n">
        <f aca="false">IF($C13="","",$C13/(Dashboard!$F$7/100)^2)</f>
        <v>26.2654320987654</v>
      </c>
      <c r="G13" s="27" t="n">
        <f aca="false">IF($C13="","",AVERAGE($C10:$C13))</f>
        <v>85.75</v>
      </c>
      <c r="H13" s="28" t="n">
        <v>98</v>
      </c>
      <c r="I13" s="28" t="n">
        <v>105</v>
      </c>
      <c r="J13" s="29" t="n">
        <f aca="false">Dashboard!$D$9</f>
        <v>78</v>
      </c>
      <c r="K13" s="30" t="s">
        <v>50</v>
      </c>
    </row>
    <row r="14" customFormat="false" ht="18" hidden="false" customHeight="true" outlineLevel="0" collapsed="false">
      <c r="A14" s="31" t="n">
        <v>46090</v>
      </c>
      <c r="B14" s="32" t="n">
        <f aca="false">IF($A14="","",WEEKNUM($A14,21))</f>
        <v>11</v>
      </c>
      <c r="C14" s="24" t="n">
        <v>84.5</v>
      </c>
      <c r="D14" s="33" t="n">
        <f aca="false">IF(OR($C14="",$C13=""),"",$C14-$C13)</f>
        <v>-0.599999999999994</v>
      </c>
      <c r="E14" s="33" t="n">
        <f aca="false">IF($C14="","",$C14-Dashboard!$B$9)</f>
        <v>-4</v>
      </c>
      <c r="F14" s="34" t="n">
        <f aca="false">IF($C14="","",$C14/(Dashboard!$F$7/100)^2)</f>
        <v>26.0802469135802</v>
      </c>
      <c r="G14" s="35" t="n">
        <f aca="false">IF($C14="","",AVERAGE($C11:$C14))</f>
        <v>85.325</v>
      </c>
      <c r="H14" s="28" t="n">
        <v>97.5</v>
      </c>
      <c r="I14" s="28" t="n">
        <v>104.5</v>
      </c>
      <c r="J14" s="36" t="n">
        <f aca="false">Dashboard!$D$9</f>
        <v>78</v>
      </c>
      <c r="K14" s="37" t="s">
        <v>51</v>
      </c>
    </row>
    <row r="15" customFormat="false" ht="18" hidden="false" customHeight="true" outlineLevel="0" collapsed="false">
      <c r="A15" s="22" t="n">
        <v>46097</v>
      </c>
      <c r="B15" s="23" t="n">
        <f aca="false">IF($A15="","",WEEKNUM($A15,21))</f>
        <v>12</v>
      </c>
      <c r="C15" s="24" t="n">
        <v>84.7</v>
      </c>
      <c r="D15" s="25" t="n">
        <f aca="false">IF(OR($C15="",$C14=""),"",$C15-$C14)</f>
        <v>0.200000000000003</v>
      </c>
      <c r="E15" s="25" t="n">
        <f aca="false">IF($C15="","",$C15-Dashboard!$B$9)</f>
        <v>-3.8</v>
      </c>
      <c r="F15" s="26" t="n">
        <f aca="false">IF($C15="","",$C15/(Dashboard!$F$7/100)^2)</f>
        <v>26.141975308642</v>
      </c>
      <c r="G15" s="27" t="n">
        <f aca="false">IF($C15="","",AVERAGE($C12:$C15))</f>
        <v>85.05</v>
      </c>
      <c r="H15" s="28" t="n">
        <v>97.5</v>
      </c>
      <c r="I15" s="28" t="n">
        <v>104.5</v>
      </c>
      <c r="J15" s="29" t="n">
        <f aca="false">Dashboard!$D$9</f>
        <v>78</v>
      </c>
      <c r="K15" s="30" t="s">
        <v>52</v>
      </c>
    </row>
    <row r="16" customFormat="false" ht="18" hidden="false" customHeight="true" outlineLevel="0" collapsed="false">
      <c r="A16" s="31" t="n">
        <v>46104</v>
      </c>
      <c r="B16" s="32" t="n">
        <f aca="false">IF($A16="","",WEEKNUM($A16,21))</f>
        <v>13</v>
      </c>
      <c r="C16" s="24" t="n">
        <v>83.9</v>
      </c>
      <c r="D16" s="33" t="n">
        <f aca="false">IF(OR($C16="",$C15=""),"",$C16-$C15)</f>
        <v>-0.799999999999997</v>
      </c>
      <c r="E16" s="33" t="n">
        <f aca="false">IF($C16="","",$C16-Dashboard!$B$9)</f>
        <v>-4.59999999999999</v>
      </c>
      <c r="F16" s="34" t="n">
        <f aca="false">IF($C16="","",$C16/(Dashboard!$F$7/100)^2)</f>
        <v>25.8950617283951</v>
      </c>
      <c r="G16" s="35" t="n">
        <f aca="false">IF($C16="","",AVERAGE($C13:$C16))</f>
        <v>84.55</v>
      </c>
      <c r="H16" s="28" t="n">
        <v>96.5</v>
      </c>
      <c r="I16" s="28" t="n">
        <v>104</v>
      </c>
      <c r="J16" s="36" t="n">
        <f aca="false">Dashboard!$D$9</f>
        <v>78</v>
      </c>
      <c r="K16" s="37" t="s">
        <v>53</v>
      </c>
    </row>
    <row r="17" customFormat="false" ht="18" hidden="false" customHeight="true" outlineLevel="0" collapsed="false">
      <c r="A17" s="22" t="n">
        <v>46111</v>
      </c>
      <c r="B17" s="23" t="n">
        <f aca="false">IF($A17="","",WEEKNUM($A17,21))</f>
        <v>14</v>
      </c>
      <c r="C17" s="24" t="n">
        <v>83.4</v>
      </c>
      <c r="D17" s="25" t="n">
        <f aca="false">IF(OR($C17="",$C16=""),"",$C17-$C16)</f>
        <v>-0.5</v>
      </c>
      <c r="E17" s="25" t="n">
        <f aca="false">IF($C17="","",$C17-Dashboard!$B$9)</f>
        <v>-5.09999999999999</v>
      </c>
      <c r="F17" s="26" t="n">
        <f aca="false">IF($C17="","",$C17/(Dashboard!$F$7/100)^2)</f>
        <v>25.7407407407407</v>
      </c>
      <c r="G17" s="27" t="n">
        <f aca="false">IF($C17="","",AVERAGE($C14:$C17))</f>
        <v>84.125</v>
      </c>
      <c r="H17" s="28" t="n">
        <v>96</v>
      </c>
      <c r="I17" s="28" t="n">
        <v>103.5</v>
      </c>
      <c r="J17" s="29" t="n">
        <f aca="false">Dashboard!$D$9</f>
        <v>78</v>
      </c>
      <c r="K17" s="30" t="s">
        <v>54</v>
      </c>
    </row>
    <row r="18" customFormat="false" ht="18" hidden="false" customHeight="true" outlineLevel="0" collapsed="false">
      <c r="A18" s="31" t="n">
        <v>46118</v>
      </c>
      <c r="B18" s="32" t="n">
        <f aca="false">IF($A18="","",WEEKNUM($A18,21))</f>
        <v>15</v>
      </c>
      <c r="C18" s="24" t="n">
        <v>83.1</v>
      </c>
      <c r="D18" s="33" t="n">
        <f aca="false">IF(OR($C18="",$C17=""),"",$C18-$C17)</f>
        <v>-0.300000000000011</v>
      </c>
      <c r="E18" s="33" t="n">
        <f aca="false">IF($C18="","",$C18-Dashboard!$B$9)</f>
        <v>-5.40000000000001</v>
      </c>
      <c r="F18" s="34" t="n">
        <f aca="false">IF($C18="","",$C18/(Dashboard!$F$7/100)^2)</f>
        <v>25.6481481481481</v>
      </c>
      <c r="G18" s="35" t="n">
        <f aca="false">IF($C18="","",AVERAGE($C15:$C18))</f>
        <v>83.775</v>
      </c>
      <c r="H18" s="28" t="n">
        <v>95.5</v>
      </c>
      <c r="I18" s="28" t="n">
        <v>103.5</v>
      </c>
      <c r="J18" s="36" t="n">
        <f aca="false">Dashboard!$D$9</f>
        <v>78</v>
      </c>
      <c r="K18" s="37" t="s">
        <v>55</v>
      </c>
    </row>
    <row r="19" customFormat="false" ht="18" hidden="false" customHeight="true" outlineLevel="0" collapsed="false">
      <c r="A19" s="22" t="n">
        <v>46125</v>
      </c>
      <c r="B19" s="23" t="n">
        <f aca="false">IF($A19="","",WEEKNUM($A19,21))</f>
        <v>16</v>
      </c>
      <c r="C19" s="24" t="n">
        <v>82.6</v>
      </c>
      <c r="D19" s="25" t="n">
        <f aca="false">IF(OR($C19="",$C18=""),"",$C19-$C18)</f>
        <v>-0.5</v>
      </c>
      <c r="E19" s="25" t="n">
        <f aca="false">IF($C19="","",$C19-Dashboard!$B$9)</f>
        <v>-5.90000000000001</v>
      </c>
      <c r="F19" s="26" t="n">
        <f aca="false">IF($C19="","",$C19/(Dashboard!$F$7/100)^2)</f>
        <v>25.4938271604938</v>
      </c>
      <c r="G19" s="27" t="n">
        <f aca="false">IF($C19="","",AVERAGE($C16:$C19))</f>
        <v>83.25</v>
      </c>
      <c r="H19" s="28" t="n">
        <v>95</v>
      </c>
      <c r="I19" s="28" t="n">
        <v>103</v>
      </c>
      <c r="J19" s="29" t="n">
        <f aca="false">Dashboard!$D$9</f>
        <v>78</v>
      </c>
      <c r="K19" s="30" t="s">
        <v>56</v>
      </c>
    </row>
    <row r="20" customFormat="false" ht="18" hidden="false" customHeight="true" outlineLevel="0" collapsed="false">
      <c r="A20" s="31" t="n">
        <v>46132</v>
      </c>
      <c r="B20" s="32" t="n">
        <f aca="false">IF($A20="","",WEEKNUM($A20,21))</f>
        <v>17</v>
      </c>
      <c r="C20" s="24" t="n">
        <v>82.3</v>
      </c>
      <c r="D20" s="33" t="n">
        <f aca="false">IF(OR($C20="",$C19=""),"",$C20-$C19)</f>
        <v>-0.299999999999997</v>
      </c>
      <c r="E20" s="33" t="n">
        <f aca="false">IF($C20="","",$C20-Dashboard!$B$9)</f>
        <v>-6.2</v>
      </c>
      <c r="F20" s="34" t="n">
        <f aca="false">IF($C20="","",$C20/(Dashboard!$F$7/100)^2)</f>
        <v>25.4012345679012</v>
      </c>
      <c r="G20" s="35" t="n">
        <f aca="false">IF($C20="","",AVERAGE($C17:$C20))</f>
        <v>82.85</v>
      </c>
      <c r="H20" s="28" t="n">
        <v>94.5</v>
      </c>
      <c r="I20" s="28" t="n">
        <v>102.5</v>
      </c>
      <c r="J20" s="36" t="n">
        <f aca="false">Dashboard!$D$9</f>
        <v>78</v>
      </c>
      <c r="K20" s="37" t="s">
        <v>57</v>
      </c>
    </row>
    <row r="21" customFormat="false" ht="18" hidden="false" customHeight="true" outlineLevel="0" collapsed="false">
      <c r="A21" s="22"/>
      <c r="B21" s="38" t="str">
        <f aca="false">IF($A21="","",WEEKNUM($A21,21))</f>
        <v/>
      </c>
      <c r="C21" s="24"/>
      <c r="D21" s="25" t="str">
        <f aca="false">IF(OR($C21="",$C20=""),"",$C21-$C20)</f>
        <v/>
      </c>
      <c r="E21" s="25" t="str">
        <f aca="false">IF($C21="","",$C21-Dashboard!$B$9)</f>
        <v/>
      </c>
      <c r="F21" s="26" t="str">
        <f aca="false">IF($C21="","",$C21/(Dashboard!$F$7/100)^2)</f>
        <v/>
      </c>
      <c r="G21" s="39" t="str">
        <f aca="false">IF($C21="","",AVERAGE($C18:$C21))</f>
        <v/>
      </c>
      <c r="H21" s="28"/>
      <c r="I21" s="28"/>
      <c r="J21" s="39" t="n">
        <f aca="false">Dashboard!$D$9</f>
        <v>78</v>
      </c>
      <c r="K21" s="40"/>
    </row>
    <row r="22" customFormat="false" ht="18" hidden="false" customHeight="true" outlineLevel="0" collapsed="false">
      <c r="A22" s="22"/>
      <c r="B22" s="38" t="str">
        <f aca="false">IF($A22="","",WEEKNUM($A22,21))</f>
        <v/>
      </c>
      <c r="C22" s="24"/>
      <c r="D22" s="25" t="str">
        <f aca="false">IF(OR($C22="",$C21=""),"",$C22-$C21)</f>
        <v/>
      </c>
      <c r="E22" s="25" t="str">
        <f aca="false">IF($C22="","",$C22-Dashboard!$B$9)</f>
        <v/>
      </c>
      <c r="F22" s="26" t="str">
        <f aca="false">IF($C22="","",$C22/(Dashboard!$F$7/100)^2)</f>
        <v/>
      </c>
      <c r="G22" s="39" t="str">
        <f aca="false">IF($C22="","",AVERAGE($C19:$C22))</f>
        <v/>
      </c>
      <c r="H22" s="28"/>
      <c r="I22" s="28"/>
      <c r="J22" s="39" t="n">
        <f aca="false">Dashboard!$D$9</f>
        <v>78</v>
      </c>
      <c r="K22" s="40"/>
    </row>
    <row r="23" customFormat="false" ht="18" hidden="false" customHeight="true" outlineLevel="0" collapsed="false">
      <c r="A23" s="22"/>
      <c r="B23" s="38" t="str">
        <f aca="false">IF($A23="","",WEEKNUM($A23,21))</f>
        <v/>
      </c>
      <c r="C23" s="24"/>
      <c r="D23" s="25" t="str">
        <f aca="false">IF(OR($C23="",$C22=""),"",$C23-$C22)</f>
        <v/>
      </c>
      <c r="E23" s="25" t="str">
        <f aca="false">IF($C23="","",$C23-Dashboard!$B$9)</f>
        <v/>
      </c>
      <c r="F23" s="26" t="str">
        <f aca="false">IF($C23="","",$C23/(Dashboard!$F$7/100)^2)</f>
        <v/>
      </c>
      <c r="G23" s="39" t="str">
        <f aca="false">IF($C23="","",AVERAGE($C20:$C23))</f>
        <v/>
      </c>
      <c r="H23" s="28"/>
      <c r="I23" s="28"/>
      <c r="J23" s="39" t="n">
        <f aca="false">Dashboard!$D$9</f>
        <v>78</v>
      </c>
      <c r="K23" s="40"/>
    </row>
    <row r="24" customFormat="false" ht="18" hidden="false" customHeight="true" outlineLevel="0" collapsed="false">
      <c r="A24" s="22"/>
      <c r="B24" s="38" t="str">
        <f aca="false">IF($A24="","",WEEKNUM($A24,21))</f>
        <v/>
      </c>
      <c r="C24" s="24"/>
      <c r="D24" s="25" t="str">
        <f aca="false">IF(OR($C24="",$C23=""),"",$C24-$C23)</f>
        <v/>
      </c>
      <c r="E24" s="25" t="str">
        <f aca="false">IF($C24="","",$C24-Dashboard!$B$9)</f>
        <v/>
      </c>
      <c r="F24" s="26" t="str">
        <f aca="false">IF($C24="","",$C24/(Dashboard!$F$7/100)^2)</f>
        <v/>
      </c>
      <c r="G24" s="39" t="str">
        <f aca="false">IF($C24="","",AVERAGE($C21:$C24))</f>
        <v/>
      </c>
      <c r="H24" s="28"/>
      <c r="I24" s="28"/>
      <c r="J24" s="39" t="n">
        <f aca="false">Dashboard!$D$9</f>
        <v>78</v>
      </c>
      <c r="K24" s="40"/>
    </row>
  </sheetData>
  <mergeCells count="2">
    <mergeCell ref="A1:K2"/>
    <mergeCell ref="A3:K3"/>
  </mergeCells>
  <conditionalFormatting sqref="D5:E24">
    <cfRule type="cellIs" priority="2" operator="lessThan" aboveAverage="0" equalAverage="0" bottom="0" percent="0" rank="0" text="" dxfId="0">
      <formula>0</formula>
    </cfRule>
    <cfRule type="cellIs" priority="3" operator="greaterThan" aboveAverage="0" equalAverage="0" bottom="0" percent="0" rank="0" text="" dxfId="1">
      <formula>0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2026-08-02T10:01:11Z</dcterms:created>
  <dc:creator>openpyxl</dc:creator>
  <dc:description/>
  <dc:language>en-US</dc:language>
  <cp:lastModifiedBy/>
  <dcterms:modified xsi:type="dcterms:W3CDTF">2026-08-02T10:01:20Z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