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FDA012B5-8323-4ECD-9E19-94D6461FCB5C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📊 Übersicht" sheetId="1" r:id="rId1"/>
    <sheet name="Einnahmen" sheetId="2" r:id="rId2"/>
    <sheet name="Ausgaben" sheetId="3" r:id="rId3"/>
    <sheet name="Buchungsjournal" sheetId="4" r:id="rId4"/>
    <sheet name="Jahresplan" sheetId="5" r:id="rId5"/>
    <sheet name="Sparziele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1" i="6" l="1"/>
  <c r="D20" i="6"/>
  <c r="D16" i="6"/>
  <c r="G16" i="6" s="1"/>
  <c r="C16" i="6"/>
  <c r="G14" i="6"/>
  <c r="F14" i="6"/>
  <c r="E14" i="6"/>
  <c r="G13" i="6"/>
  <c r="E13" i="6"/>
  <c r="F13" i="6" s="1"/>
  <c r="G12" i="6"/>
  <c r="E12" i="6"/>
  <c r="F12" i="6" s="1"/>
  <c r="G11" i="6"/>
  <c r="E11" i="6"/>
  <c r="F11" i="6" s="1"/>
  <c r="G10" i="6"/>
  <c r="E10" i="6"/>
  <c r="F10" i="6" s="1"/>
  <c r="G9" i="6"/>
  <c r="E9" i="6"/>
  <c r="F9" i="6" s="1"/>
  <c r="G8" i="6"/>
  <c r="E8" i="6"/>
  <c r="E16" i="6" s="1"/>
  <c r="P13" i="5"/>
  <c r="N13" i="5"/>
  <c r="M13" i="5"/>
  <c r="L13" i="5"/>
  <c r="K13" i="5"/>
  <c r="J13" i="5"/>
  <c r="I13" i="5"/>
  <c r="H13" i="5"/>
  <c r="G13" i="5"/>
  <c r="F13" i="5"/>
  <c r="E13" i="5"/>
  <c r="D13" i="5"/>
  <c r="C13" i="5"/>
  <c r="O13" i="5" s="1"/>
  <c r="N12" i="5"/>
  <c r="M12" i="5"/>
  <c r="L12" i="5"/>
  <c r="K12" i="5"/>
  <c r="J12" i="5"/>
  <c r="I12" i="5"/>
  <c r="H12" i="5"/>
  <c r="P12" i="5" s="1"/>
  <c r="G12" i="5"/>
  <c r="F12" i="5"/>
  <c r="E12" i="5"/>
  <c r="D12" i="5"/>
  <c r="C12" i="5"/>
  <c r="P11" i="5"/>
  <c r="O11" i="5"/>
  <c r="P10" i="5"/>
  <c r="O10" i="5"/>
  <c r="P9" i="5"/>
  <c r="O9" i="5"/>
  <c r="P8" i="5"/>
  <c r="O8" i="5"/>
  <c r="E36" i="4"/>
  <c r="F49" i="3"/>
  <c r="D17" i="1" s="1"/>
  <c r="E17" i="1" s="1"/>
  <c r="F17" i="1" s="1"/>
  <c r="E49" i="3"/>
  <c r="G49" i="3" s="1"/>
  <c r="G47" i="3"/>
  <c r="G46" i="3"/>
  <c r="G45" i="3"/>
  <c r="G44" i="3"/>
  <c r="G43" i="3"/>
  <c r="G42" i="3"/>
  <c r="G41" i="3"/>
  <c r="G40" i="3"/>
  <c r="F36" i="3"/>
  <c r="E20" i="6" s="1"/>
  <c r="E36" i="3"/>
  <c r="G36" i="3" s="1"/>
  <c r="F34" i="3"/>
  <c r="D30" i="1" s="1"/>
  <c r="F30" i="1" s="1"/>
  <c r="E34" i="3"/>
  <c r="C30" i="1" s="1"/>
  <c r="E30" i="1" s="1"/>
  <c r="F33" i="3"/>
  <c r="D29" i="1" s="1"/>
  <c r="F29" i="1" s="1"/>
  <c r="E33" i="3"/>
  <c r="C29" i="1" s="1"/>
  <c r="E29" i="1" s="1"/>
  <c r="F32" i="3"/>
  <c r="E32" i="3"/>
  <c r="F31" i="3"/>
  <c r="D27" i="1" s="1"/>
  <c r="F27" i="1" s="1"/>
  <c r="E31" i="3"/>
  <c r="C27" i="1" s="1"/>
  <c r="E27" i="1" s="1"/>
  <c r="F30" i="3"/>
  <c r="D26" i="1" s="1"/>
  <c r="F26" i="1" s="1"/>
  <c r="E30" i="3"/>
  <c r="F22" i="3"/>
  <c r="E22" i="3"/>
  <c r="F21" i="3"/>
  <c r="E21" i="3"/>
  <c r="F20" i="3"/>
  <c r="E20" i="3"/>
  <c r="F19" i="3"/>
  <c r="D22" i="1" s="1"/>
  <c r="E19" i="3"/>
  <c r="C22" i="1" s="1"/>
  <c r="G18" i="3"/>
  <c r="G17" i="3"/>
  <c r="G16" i="3"/>
  <c r="G15" i="3"/>
  <c r="G14" i="3"/>
  <c r="G13" i="3"/>
  <c r="G12" i="3"/>
  <c r="G11" i="3"/>
  <c r="G10" i="3"/>
  <c r="G9" i="3"/>
  <c r="D22" i="2"/>
  <c r="D20" i="2"/>
  <c r="E22" i="6" s="1"/>
  <c r="C20" i="2"/>
  <c r="D28" i="1"/>
  <c r="F28" i="1" s="1"/>
  <c r="C28" i="1"/>
  <c r="E28" i="1" s="1"/>
  <c r="C26" i="1"/>
  <c r="E26" i="1" s="1"/>
  <c r="D25" i="1"/>
  <c r="F25" i="1" s="1"/>
  <c r="C25" i="1"/>
  <c r="E25" i="1" s="1"/>
  <c r="D24" i="1"/>
  <c r="F24" i="1" s="1"/>
  <c r="C24" i="1"/>
  <c r="E24" i="1" s="1"/>
  <c r="D23" i="1"/>
  <c r="F23" i="1" s="1"/>
  <c r="C23" i="1"/>
  <c r="E23" i="1" s="1"/>
  <c r="B10" i="1"/>
  <c r="D31" i="1" l="1"/>
  <c r="F31" i="1" s="1"/>
  <c r="F22" i="1"/>
  <c r="F20" i="6"/>
  <c r="G20" i="6" s="1"/>
  <c r="C31" i="1"/>
  <c r="E31" i="1" s="1"/>
  <c r="E22" i="1"/>
  <c r="E51" i="3"/>
  <c r="G51" i="3" s="1"/>
  <c r="F51" i="3"/>
  <c r="F8" i="6"/>
  <c r="F16" i="6" s="1"/>
  <c r="O12" i="5"/>
  <c r="D16" i="1"/>
  <c r="E16" i="1" s="1"/>
  <c r="F16" i="1" s="1"/>
  <c r="E21" i="6"/>
  <c r="F21" i="6" s="1"/>
  <c r="G21" i="6" s="1"/>
  <c r="D22" i="6"/>
  <c r="F22" i="6" s="1"/>
  <c r="G22" i="6" s="1"/>
  <c r="D15" i="1" l="1"/>
  <c r="E15" i="1" s="1"/>
  <c r="F15" i="1" s="1"/>
  <c r="F10" i="1"/>
  <c r="D10" i="1"/>
</calcChain>
</file>

<file path=xl/sharedStrings.xml><?xml version="1.0" encoding="utf-8"?>
<sst xmlns="http://schemas.openxmlformats.org/spreadsheetml/2006/main" count="304" uniqueCount="213">
  <si>
    <t>Monatliche Finanzübersicht · Einnahmen · Ausgaben · Sparziele</t>
  </si>
  <si>
    <t>▸ Aktiver Monat:</t>
  </si>
  <si>
    <t>NETTOEINKOMMEN</t>
  </si>
  <si>
    <t>GESAMTAUSGABEN</t>
  </si>
  <si>
    <t>MONATSSALDO</t>
  </si>
  <si>
    <t>Monat gesamt (netto)</t>
  </si>
  <si>
    <t>Fixkosten + Variable</t>
  </si>
  <si>
    <t>Verbleibendes Budget</t>
  </si>
  <si>
    <t>SPARQUOTE &amp; BUDGETVERTEILUNG</t>
  </si>
  <si>
    <t>Kennzahl</t>
  </si>
  <si>
    <t>Zielwert</t>
  </si>
  <si>
    <t>Ist-Wert</t>
  </si>
  <si>
    <t>Abweichung</t>
  </si>
  <si>
    <t>Bewertung</t>
  </si>
  <si>
    <t>Sparquote (%)</t>
  </si>
  <si>
    <t>Fixkosten-Anteil</t>
  </si>
  <si>
    <t>Variabelkosten-Ant.</t>
  </si>
  <si>
    <t>AUSGABEN NACH BEREICH – Monatsüberblick</t>
  </si>
  <si>
    <t>Ausgabenbereich</t>
  </si>
  <si>
    <t>Budget (€)</t>
  </si>
  <si>
    <t>Ist (€)</t>
  </si>
  <si>
    <t>Abw. (€)</t>
  </si>
  <si>
    <t>Anteil</t>
  </si>
  <si>
    <t>Wohnen &amp; Energie</t>
  </si>
  <si>
    <t>Ernährung &amp; Einkauf</t>
  </si>
  <si>
    <t>Mobilität &amp; Transport</t>
  </si>
  <si>
    <t>Absicherung &amp; Vorsorge</t>
  </si>
  <si>
    <t>Kommunikation &amp; Medien</t>
  </si>
  <si>
    <t>Freizeit &amp; Erholung</t>
  </si>
  <si>
    <t>Gesundheit &amp; Pflege</t>
  </si>
  <si>
    <t>Bildung &amp; Entwicklung</t>
  </si>
  <si>
    <t>Sonstiges</t>
  </si>
  <si>
    <t>GESAMT</t>
  </si>
  <si>
    <t>✏  Blaue Zellen = manuelle Eingaben   |   Bernstein = Zielwert / Budget   |   Grün = positiver Saldo   |   Rot = Überschreitung</t>
  </si>
  <si>
    <t>EINNAHMEN 2026</t>
  </si>
  <si>
    <t>Alle Einkommensquellen netto (nach Steuern und Abzügen) · ✏ Blaue Felder = manuelle Eingaben</t>
  </si>
  <si>
    <t>Einnahmenquelle</t>
  </si>
  <si>
    <t>Geplant (€)</t>
  </si>
  <si>
    <t>Tatsächlich (€)</t>
  </si>
  <si>
    <t>Notiz</t>
  </si>
  <si>
    <t>Gehalt / Lohn (netto)</t>
  </si>
  <si>
    <t>Haupteinkommen, nach Steuern</t>
  </si>
  <si>
    <t>Wohngeld / Kindergeld</t>
  </si>
  <si>
    <t>Staatliche Leistungen</t>
  </si>
  <si>
    <t>Mieteinnahmen</t>
  </si>
  <si>
    <t>Nebenimmobilie</t>
  </si>
  <si>
    <t>Freiberufliche Tätigkeiten</t>
  </si>
  <si>
    <t>Schwankend, Ø der letzten 3 Monate</t>
  </si>
  <si>
    <t>Kapitalerträge / Dividenden</t>
  </si>
  <si>
    <t>Quartalszahlung ÷ 3</t>
  </si>
  <si>
    <t>Steuerrückerstattung (monatl.)</t>
  </si>
  <si>
    <t>Jahresbetrag ÷ 12 eintragen</t>
  </si>
  <si>
    <t>Sonstige Einnahmen</t>
  </si>
  <si>
    <t>GESAMTEINNAHMEN (NETTO)</t>
  </si>
  <si>
    <t>← Basis für alle Berechnungen</t>
  </si>
  <si>
    <t>Planabweichung (Ist – Plan):</t>
  </si>
  <si>
    <t>AUSGABEN 2026</t>
  </si>
  <si>
    <t>Fixkosten (monatlich gleichbleibend) und variable Ausgaben (schwankend) · ✏ Blaue Felder = manuelle Eingaben</t>
  </si>
  <si>
    <t xml:space="preserve">   FIXKOSTEN  –  Regelmäßige, planbare Ausgaben</t>
  </si>
  <si>
    <t>Ausgabenposten</t>
  </si>
  <si>
    <t>Typ</t>
  </si>
  <si>
    <t>Rhythmus</t>
  </si>
  <si>
    <t>Kaltmiete</t>
  </si>
  <si>
    <t>Fix</t>
  </si>
  <si>
    <t>monatlich</t>
  </si>
  <si>
    <t>Strom, Gas, Wasser (Abschlag)</t>
  </si>
  <si>
    <t>Hausgeld / Nebenkosten</t>
  </si>
  <si>
    <t>Lebensmittel (Wochen-Budget)</t>
  </si>
  <si>
    <t>wöchentlich</t>
  </si>
  <si>
    <t>ÖPNV-Ticket / Tankkosten</t>
  </si>
  <si>
    <t>Krankenversicherung (Zusatz)</t>
  </si>
  <si>
    <t>Haftpflicht- &amp; Hausratvers.</t>
  </si>
  <si>
    <t>Altersvorsorge / Riester</t>
  </si>
  <si>
    <t>Rundfunkbeitrag</t>
  </si>
  <si>
    <t>Kreditrate (lfd. Kredit)</t>
  </si>
  <si>
    <t>SUMME FIXKOSTEN</t>
  </si>
  <si>
    <t xml:space="preserve">   VARIABLE KOSTEN  –  Schwankende, optionale Ausgaben</t>
  </si>
  <si>
    <t>Mobilfunk &amp; Internet</t>
  </si>
  <si>
    <t>Var</t>
  </si>
  <si>
    <t>Hobby, Sport, Vereinsbeiträge</t>
  </si>
  <si>
    <t>Arztkosten, Apotheke, Pflege</t>
  </si>
  <si>
    <t>Bücher, Kurse, Weiterbildung</t>
  </si>
  <si>
    <t>Kleidung &amp; Schuhe</t>
  </si>
  <si>
    <t>quartalweise</t>
  </si>
  <si>
    <t>Geschenke &amp; Feste</t>
  </si>
  <si>
    <t>unregelmäßig</t>
  </si>
  <si>
    <t>Haushaltsbedarf &amp; Reinigung</t>
  </si>
  <si>
    <t>Rücklagen (Jahreskosten ÷12)</t>
  </si>
  <si>
    <t>SUMME VARIABLE KOSTEN</t>
  </si>
  <si>
    <t>GESAMTAUSGABEN (Fixkosten + Variable)</t>
  </si>
  <si>
    <t>BUCHUNGSJOURNAL 2026</t>
  </si>
  <si>
    <t>Tägliche Erfassung aller Einnahmen und Ausgaben · Positive Beträge = Einnahmen · Negative Beträge = Ausgaben</t>
  </si>
  <si>
    <t>Datum</t>
  </si>
  <si>
    <t>Buchungstext</t>
  </si>
  <si>
    <t>Kategorie</t>
  </si>
  <si>
    <t>Betrag (€)</t>
  </si>
  <si>
    <t>01.01.2026</t>
  </si>
  <si>
    <t>Gehaltseingang Januar</t>
  </si>
  <si>
    <t>Einnahmen</t>
  </si>
  <si>
    <t>Netto nach Abzügen</t>
  </si>
  <si>
    <t>Kindergeld</t>
  </si>
  <si>
    <t>Staatliche Leistung</t>
  </si>
  <si>
    <t>02.01.2026</t>
  </si>
  <si>
    <t>Kaltmiete Überweisung</t>
  </si>
  <si>
    <t>Dauerauftrag</t>
  </si>
  <si>
    <t>03.01.2026</t>
  </si>
  <si>
    <t>Strom- und Gasabschlag</t>
  </si>
  <si>
    <t>Stadtwerke</t>
  </si>
  <si>
    <t>04.01.2026</t>
  </si>
  <si>
    <t>Supermarkt Wocheneinkauf</t>
  </si>
  <si>
    <t>Kassenkauf</t>
  </si>
  <si>
    <t>05.01.2026</t>
  </si>
  <si>
    <t>Tankstelle</t>
  </si>
  <si>
    <t>Volltanken</t>
  </si>
  <si>
    <t>07.01.2026</t>
  </si>
  <si>
    <t>Krankenversicherung Zuzahlung</t>
  </si>
  <si>
    <t>Zusatzvers.</t>
  </si>
  <si>
    <t>08.01.2026</t>
  </si>
  <si>
    <t>Jahresprämie ÷12</t>
  </si>
  <si>
    <t>09.01.2026</t>
  </si>
  <si>
    <t>10.01.2026</t>
  </si>
  <si>
    <t>Altersvorsorge Einzahlung</t>
  </si>
  <si>
    <t>Monatlicher Beitrag</t>
  </si>
  <si>
    <t>12.01.2026</t>
  </si>
  <si>
    <t>Mieteinnahme Nebenimmobilie</t>
  </si>
  <si>
    <t>Mieterüberweisung</t>
  </si>
  <si>
    <t>13.01.2026</t>
  </si>
  <si>
    <t>Monatsbeitrag</t>
  </si>
  <si>
    <t>14.01.2026</t>
  </si>
  <si>
    <t>Fitnessstudio Monatsgebühr</t>
  </si>
  <si>
    <t>Mitgliedsbeitrag</t>
  </si>
  <si>
    <t>15.01.2026</t>
  </si>
  <si>
    <t>Freelance-Honorar Projekt A</t>
  </si>
  <si>
    <t>Netto-Rechnung</t>
  </si>
  <si>
    <t>16.01.2026</t>
  </si>
  <si>
    <t>18.01.2026</t>
  </si>
  <si>
    <t>Apotheke</t>
  </si>
  <si>
    <t>Medikamente</t>
  </si>
  <si>
    <t>20.01.2026</t>
  </si>
  <si>
    <t>Buchladen &amp; Online-Kurs</t>
  </si>
  <si>
    <t>Fachliteratur</t>
  </si>
  <si>
    <t>21.01.2026</t>
  </si>
  <si>
    <t>Restaurant Abendessen</t>
  </si>
  <si>
    <t>Familienessen</t>
  </si>
  <si>
    <t>22.01.2026</t>
  </si>
  <si>
    <t>Kapitalerträge ETF</t>
  </si>
  <si>
    <t>Dividende</t>
  </si>
  <si>
    <t>23.01.2026</t>
  </si>
  <si>
    <t>24.01.2026</t>
  </si>
  <si>
    <t>Kleidung Winterjacke</t>
  </si>
  <si>
    <t>Sale</t>
  </si>
  <si>
    <t>25.01.2026</t>
  </si>
  <si>
    <t>Haushaltsbedarf &amp; Putzmittel</t>
  </si>
  <si>
    <t>Drogerie</t>
  </si>
  <si>
    <t>27.01.2026</t>
  </si>
  <si>
    <t>Arztbesuch Zuzahlung</t>
  </si>
  <si>
    <t>28.01.2026</t>
  </si>
  <si>
    <t>Geburtstagsgeschenk</t>
  </si>
  <si>
    <t>Für Familienmitglied</t>
  </si>
  <si>
    <t>30.01.2026</t>
  </si>
  <si>
    <t>Rücklagen Jahreskosten</t>
  </si>
  <si>
    <t>Auf Tagesgeldkonto</t>
  </si>
  <si>
    <t>31.01.2026</t>
  </si>
  <si>
    <t>ÖPNV-Ticket Februar</t>
  </si>
  <si>
    <t>Monatskarte</t>
  </si>
  <si>
    <t>💡  Tipp: Belege sammeln und alle 2–3 Tage eintragen. Für neue Zeilen einfach weitere Einträge unter dem letzten Posten hinzufügen.</t>
  </si>
  <si>
    <t>JAHRESPLAN 2026 – Alle Monate im Vergleich</t>
  </si>
  <si>
    <t>Kenngröße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</si>
  <si>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</si>
  <si>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</si>
  <si>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</si>
  <si>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</si>
  <si>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</si>
  <si>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</si>
  <si>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</si>
  <si>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</si>
  <si>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</si>
  <si>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</si>
  <si>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</si>
  <si>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</si>
  <si>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GESAMT 2026</t>
  </si>
  <si>
    <t>Ø Monat</t>
  </si>
  <si>
    <t>Nettoeinkommen (€)</t>
  </si>
  <si>
    <t>Fixkosten (€)</t>
  </si>
  <si>
    <t>Variable Kosten (€)</t>
  </si>
  <si>
    <t>Sparrate / Rücklagen (€)</t>
  </si>
  <si>
    <t>Monatssaldo (€)</t>
  </si>
  <si>
    <t>SPARZIELE &amp; RÜCKLAGEN 2026</t>
  </si>
  <si>
    <t>Definiere deine Sparziele und verfolge deinen Fortschritt · ✏ Blaue Felder = manuelle Eingaben</t>
  </si>
  <si>
    <t>Sparziel</t>
  </si>
  <si>
    <t>Ziel-Betrag (€)</t>
  </si>
  <si>
    <t>Bereits gespart (€)</t>
  </si>
  <si>
    <t>Noch fehlend (€)</t>
  </si>
  <si>
    <t>Monatl. Rate (€)</t>
  </si>
  <si>
    <t>Fortschritt</t>
  </si>
  <si>
    <t>Notgroschen (3 Monatsgehälter)</t>
  </si>
  <si>
    <t>Urlaubsreise Sommer</t>
  </si>
  <si>
    <t>Neue Waschmaschine</t>
  </si>
  <si>
    <t>Weiterbildung / Kurs</t>
  </si>
  <si>
    <t>Weihnachten &amp; Geschenke</t>
  </si>
  <si>
    <t>Kfz-Reparatur Rücklage</t>
  </si>
  <si>
    <t>Eigenes Sparziel eintragen</t>
  </si>
  <si>
    <t>GESAMTZIEL</t>
  </si>
  <si>
    <t xml:space="preserve">   SPARQUOTEN-RECHNER (50-30-20-Regel)</t>
  </si>
  <si>
    <t>Budgetregel</t>
  </si>
  <si>
    <t>Regelwert (%)</t>
  </si>
  <si>
    <t>Ziel (€)</t>
  </si>
  <si>
    <t>Status</t>
  </si>
  <si>
    <t>50% → Grundbedarf (Wohnen, Ernährung, Mobilität, Vorsorge)</t>
  </si>
  <si>
    <t>30% → Wünsche &amp; Freizeit (Variable Kosten)</t>
  </si>
  <si>
    <t>20% → Sparen &amp; Rücklagen</t>
  </si>
  <si>
    <t>Januar 2027</t>
  </si>
  <si>
    <t>HAUSHALTSBUCH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</si>
</sst>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.##000&quot; €&quot;"/>
    <numFmt numFmtId="165" formatCode="00%"/>
    <numFmt numFmtId="166" formatCode="dd\.mm\.yyyy"/>
  </numFmts>
  <fonts count="32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10"/>
      <color rgb="FF2A7F8C"/>
      <name val="Calibri"/>
      <charset val="1"/>
    </font>
    <font>
      <b/>
      <sz val="10"/>
      <color rgb="FF1A4F5C"/>
      <name val="Calibri"/>
      <charset val="1"/>
    </font>
    <font>
      <b/>
      <sz val="11"/>
      <color rgb="FFE8A020"/>
      <name val="Calibri"/>
      <charset val="1"/>
    </font>
    <font>
      <b/>
      <sz val="9"/>
      <color rgb="FFFFFFFF"/>
      <name val="Calibri"/>
      <charset val="1"/>
    </font>
    <font>
      <b/>
      <sz val="16"/>
      <color rgb="FF1A4F5C"/>
      <name val="Calibri"/>
      <charset val="1"/>
    </font>
    <font>
      <b/>
      <sz val="16"/>
      <color rgb="FFE05C3A"/>
      <name val="Calibri"/>
      <charset val="1"/>
    </font>
    <font>
      <b/>
      <sz val="16"/>
      <color rgb="FF2E8B57"/>
      <name val="Calibri"/>
      <charset val="1"/>
    </font>
    <font>
      <sz val="8"/>
      <color rgb="FF888888"/>
      <name val="Calibri"/>
      <charset val="1"/>
    </font>
    <font>
      <b/>
      <sz val="11"/>
      <color rgb="FFFFFFFF"/>
      <name val="Calibri"/>
      <charset val="1"/>
    </font>
    <font>
      <sz val="10"/>
      <color rgb="FF4A4A4A"/>
      <name val="Calibri"/>
      <charset val="1"/>
    </font>
    <font>
      <b/>
      <sz val="10"/>
      <color rgb="FFFFFFFF"/>
      <name val="Calibri"/>
      <charset val="1"/>
    </font>
    <font>
      <i/>
      <sz val="9"/>
      <color rgb="FF888888"/>
      <name val="Calibri"/>
      <charset val="1"/>
    </font>
    <font>
      <b/>
      <sz val="20"/>
      <color rgb="FFFFFFFF"/>
      <name val="Calibri"/>
      <charset val="1"/>
    </font>
    <font>
      <i/>
      <sz val="9"/>
      <color rgb="FF2A7F8C"/>
      <name val="Calibri"/>
      <charset val="1"/>
    </font>
    <font>
      <b/>
      <sz val="10"/>
      <color rgb="FF1A3A8A"/>
      <name val="Calibri"/>
      <charset val="1"/>
    </font>
    <font>
      <sz val="9"/>
      <color rgb="FF777777"/>
      <name val="Calibri"/>
      <charset val="1"/>
    </font>
    <font>
      <sz val="9"/>
      <color rgb="FFFEF3DC"/>
      <name val="Calibri"/>
      <charset val="1"/>
    </font>
    <font>
      <b/>
      <sz val="10"/>
      <color rgb="FF4A4A4A"/>
      <name val="Calibri"/>
      <charset val="1"/>
    </font>
    <font>
      <b/>
      <sz val="10"/>
      <color rgb="FF2E8B57"/>
      <name val="Calibri"/>
      <charset val="1"/>
    </font>
    <font>
      <sz val="9"/>
      <color rgb="FF888888"/>
      <name val="Calibri"/>
      <charset val="1"/>
    </font>
    <font>
      <b/>
      <sz val="12"/>
      <color rgb="FFFFFFFF"/>
      <name val="Calibri"/>
      <charset val="1"/>
    </font>
    <font>
      <sz val="9"/>
      <color rgb="FF555555"/>
      <name val="Calibri"/>
      <charset val="1"/>
    </font>
    <font>
      <b/>
      <sz val="10"/>
      <color rgb="FFE05C3A"/>
      <name val="Calibri"/>
      <charset val="1"/>
    </font>
    <font>
      <i/>
      <sz val="9"/>
      <color rgb="FF666666"/>
      <name val="Calibri"/>
      <charset val="1"/>
    </font>
    <font>
      <b/>
      <sz val="18"/>
      <color rgb="FFFFFFFF"/>
      <name val="Calibri"/>
      <charset val="1"/>
    </font>
    <font>
      <b/>
      <sz val="10"/>
      <color rgb="FF2A7F8C"/>
      <name val="Calibri"/>
      <charset val="1"/>
    </font>
    <font>
      <sz val="10"/>
      <color rgb="FFE05C3A"/>
      <name val="Calibri"/>
      <charset val="1"/>
    </font>
    <font>
      <sz val="10"/>
      <color rgb="FF1A4F5C"/>
      <name val="Calibri"/>
      <charset val="1"/>
    </font>
    <font>
      <sz val="9"/>
      <color rgb="FF2E8B57"/>
      <name val="Calibri"/>
      <charset val="1"/>
    </font>
    <font>
      <sz val="10"/>
      <color rgb="FFE8A020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1A4F5C"/>
        <bgColor rgb="FF1A3A8A"/>
      </patternFill>
    </fill>
    <fill>
      <patternFill patternType="solid">
        <fgColor rgb="FFEAF6F9"/>
        <bgColor rgb="FFE8F5EE"/>
      </patternFill>
    </fill>
    <fill>
      <patternFill patternType="solid">
        <fgColor rgb="FFFEF3DC"/>
        <bgColor rgb="FFFDECEA"/>
      </patternFill>
    </fill>
    <fill>
      <patternFill patternType="solid">
        <fgColor rgb="FF2A7F8C"/>
        <bgColor rgb="FF2E8B57"/>
      </patternFill>
    </fill>
    <fill>
      <patternFill patternType="solid">
        <fgColor rgb="FFE05C3A"/>
        <bgColor rgb="FFFF8080"/>
      </patternFill>
    </fill>
    <fill>
      <patternFill patternType="solid">
        <fgColor rgb="FF2E8B57"/>
        <bgColor rgb="FF2A7F8C"/>
      </patternFill>
    </fill>
    <fill>
      <patternFill patternType="solid">
        <fgColor rgb="FFD6EEF2"/>
        <bgColor rgb="FFE8F5EE"/>
      </patternFill>
    </fill>
    <fill>
      <patternFill patternType="solid">
        <fgColor rgb="FFFDECEA"/>
        <bgColor rgb="FFFEF3DC"/>
      </patternFill>
    </fill>
    <fill>
      <patternFill patternType="solid">
        <fgColor rgb="FFE8F5EE"/>
        <bgColor rgb="FFEAF6F9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EAF6F9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12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64" fontId="7" fillId="9" borderId="1" xfId="0" applyNumberFormat="1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64" fontId="8" fillId="10" borderId="1" xfId="0" applyNumberFormat="1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center"/>
    </xf>
    <xf numFmtId="165" fontId="3" fillId="8" borderId="1" xfId="0" applyNumberFormat="1" applyFont="1" applyFill="1" applyBorder="1" applyAlignment="1">
      <alignment horizontal="center" vertical="center"/>
    </xf>
    <xf numFmtId="165" fontId="11" fillId="8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left" vertical="center"/>
    </xf>
    <xf numFmtId="165" fontId="3" fillId="11" borderId="1" xfId="0" applyNumberFormat="1" applyFont="1" applyFill="1" applyBorder="1" applyAlignment="1">
      <alignment horizontal="center" vertical="center"/>
    </xf>
    <xf numFmtId="165" fontId="11" fillId="11" borderId="1" xfId="0" applyNumberFormat="1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right" vertical="center"/>
    </xf>
    <xf numFmtId="164" fontId="11" fillId="11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5" fontId="12" fillId="2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8" borderId="1" xfId="0" applyFont="1" applyFill="1" applyBorder="1" applyAlignment="1">
      <alignment horizontal="left" vertical="center"/>
    </xf>
    <xf numFmtId="0" fontId="17" fillId="11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right" vertical="center"/>
    </xf>
    <xf numFmtId="0" fontId="21" fillId="8" borderId="1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164" fontId="0" fillId="0" borderId="0" xfId="0" applyNumberFormat="1"/>
    <xf numFmtId="0" fontId="0" fillId="0" borderId="1" xfId="0" applyBorder="1"/>
    <xf numFmtId="0" fontId="11" fillId="4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right" vertical="center"/>
    </xf>
    <xf numFmtId="164" fontId="22" fillId="2" borderId="1" xfId="0" applyNumberFormat="1" applyFont="1" applyFill="1" applyBorder="1" applyAlignment="1">
      <alignment horizontal="right" vertical="center"/>
    </xf>
    <xf numFmtId="166" fontId="11" fillId="10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left" vertical="center"/>
    </xf>
    <xf numFmtId="0" fontId="23" fillId="10" borderId="1" xfId="0" applyFont="1" applyFill="1" applyBorder="1" applyAlignment="1">
      <alignment horizontal="left" vertical="center"/>
    </xf>
    <xf numFmtId="164" fontId="20" fillId="10" borderId="1" xfId="0" applyNumberFormat="1" applyFont="1" applyFill="1" applyBorder="1" applyAlignment="1">
      <alignment horizontal="right" vertical="center"/>
    </xf>
    <xf numFmtId="0" fontId="17" fillId="10" borderId="1" xfId="0" applyFont="1" applyFill="1" applyBorder="1" applyAlignment="1">
      <alignment horizontal="left" vertical="center"/>
    </xf>
    <xf numFmtId="166" fontId="11" fillId="8" borderId="1" xfId="0" applyNumberFormat="1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left" vertical="center"/>
    </xf>
    <xf numFmtId="164" fontId="24" fillId="8" borderId="1" xfId="0" applyNumberFormat="1" applyFont="1" applyFill="1" applyBorder="1" applyAlignment="1">
      <alignment horizontal="right" vertical="center"/>
    </xf>
    <xf numFmtId="166" fontId="11" fillId="11" borderId="1" xfId="0" applyNumberFormat="1" applyFont="1" applyFill="1" applyBorder="1" applyAlignment="1">
      <alignment horizontal="center" vertical="center"/>
    </xf>
    <xf numFmtId="0" fontId="23" fillId="11" borderId="1" xfId="0" applyFont="1" applyFill="1" applyBorder="1" applyAlignment="1">
      <alignment horizontal="left" vertical="center"/>
    </xf>
    <xf numFmtId="164" fontId="24" fillId="11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164" fontId="11" fillId="12" borderId="1" xfId="0" applyNumberFormat="1" applyFont="1" applyFill="1" applyBorder="1" applyAlignment="1">
      <alignment horizontal="right" vertical="center"/>
    </xf>
    <xf numFmtId="0" fontId="19" fillId="8" borderId="1" xfId="0" applyFont="1" applyFill="1" applyBorder="1" applyAlignment="1">
      <alignment horizontal="left" vertical="center"/>
    </xf>
    <xf numFmtId="164" fontId="20" fillId="8" borderId="1" xfId="0" applyNumberFormat="1" applyFont="1" applyFill="1" applyBorder="1" applyAlignment="1">
      <alignment horizontal="right" vertical="center"/>
    </xf>
    <xf numFmtId="164" fontId="20" fillId="4" borderId="1" xfId="0" applyNumberFormat="1" applyFont="1" applyFill="1" applyBorder="1" applyAlignment="1">
      <alignment horizontal="right" vertical="center"/>
    </xf>
    <xf numFmtId="0" fontId="19" fillId="11" borderId="1" xfId="0" applyFont="1" applyFill="1" applyBorder="1" applyAlignment="1">
      <alignment horizontal="left" vertical="center"/>
    </xf>
    <xf numFmtId="165" fontId="27" fillId="11" borderId="1" xfId="0" applyNumberFormat="1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center" vertical="center"/>
    </xf>
    <xf numFmtId="165" fontId="11" fillId="12" borderId="1" xfId="0" applyNumberFormat="1" applyFont="1" applyFill="1" applyBorder="1" applyAlignment="1">
      <alignment horizontal="center" vertical="center"/>
    </xf>
    <xf numFmtId="164" fontId="28" fillId="8" borderId="1" xfId="0" applyNumberFormat="1" applyFont="1" applyFill="1" applyBorder="1" applyAlignment="1">
      <alignment horizontal="right" vertical="center"/>
    </xf>
    <xf numFmtId="164" fontId="29" fillId="8" borderId="1" xfId="0" applyNumberFormat="1" applyFont="1" applyFill="1" applyBorder="1" applyAlignment="1">
      <alignment horizontal="right" vertical="center"/>
    </xf>
    <xf numFmtId="0" fontId="30" fillId="8" borderId="1" xfId="0" applyFont="1" applyFill="1" applyBorder="1" applyAlignment="1">
      <alignment horizontal="left" vertical="center"/>
    </xf>
    <xf numFmtId="164" fontId="28" fillId="11" borderId="1" xfId="0" applyNumberFormat="1" applyFont="1" applyFill="1" applyBorder="1" applyAlignment="1">
      <alignment horizontal="right" vertical="center"/>
    </xf>
    <xf numFmtId="164" fontId="29" fillId="11" borderId="1" xfId="0" applyNumberFormat="1" applyFont="1" applyFill="1" applyBorder="1" applyAlignment="1">
      <alignment horizontal="right" vertical="center"/>
    </xf>
    <xf numFmtId="0" fontId="30" fillId="11" borderId="1" xfId="0" applyFont="1" applyFill="1" applyBorder="1" applyAlignment="1">
      <alignment horizontal="left" vertical="center"/>
    </xf>
    <xf numFmtId="164" fontId="31" fillId="4" borderId="1" xfId="0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5" fillId="12" borderId="2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7F8C"/>
      <rgbColor rgb="FFCCCCCC"/>
      <rgbColor rgb="FF888888"/>
      <rgbColor rgb="FF9999FF"/>
      <rgbColor rgb="FF7B52AB"/>
      <rgbColor rgb="FFFEF3DC"/>
      <rgbColor rgb="FFD6EEF2"/>
      <rgbColor rgb="FF660066"/>
      <rgbColor rgb="FFFF8080"/>
      <rgbColor rgb="FF0066CC"/>
      <rgbColor rgb="FFF5F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6F9"/>
      <rgbColor rgb="FFE8F5EE"/>
      <rgbColor rgb="FFFDEC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020"/>
      <rgbColor rgb="FFE05C3A"/>
      <rgbColor rgb="FF666666"/>
      <rgbColor rgb="FF777777"/>
      <rgbColor rgb="FF1A4F5C"/>
      <rgbColor rgb="FF2E8B57"/>
      <rgbColor rgb="FF003300"/>
      <rgbColor rgb="FF555555"/>
      <rgbColor rgb="FF993300"/>
      <rgbColor rgb="FF993366"/>
      <rgbColor rgb="FF1A3A8A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4F5C"/>
    <pageSetUpPr fitToPage="1"/>
  </sheetPr>
  <dimension ref="A1:F69"/>
  <sheetViews>
    <sheetView showGridLines="0"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35" sqref="H35"/>
    </sheetView>
  </sheetViews>
  <sheetFormatPr baseColWidth="10" defaultColWidth="8.7109375" defaultRowHeight="15" x14ac:dyDescent="0.25"/>
  <cols>
    <col min="1" max="1" width="2" customWidth="1"/>
    <col min="2" max="2" width="21.7109375" bestFit="1" customWidth="1"/>
    <col min="3" max="4" width="11.85546875" bestFit="1" customWidth="1"/>
    <col min="5" max="5" width="9.5703125" bestFit="1" customWidth="1"/>
    <col min="6" max="6" width="18.5703125" bestFit="1" customWidth="1"/>
    <col min="7" max="7" width="2" customWidth="1"/>
  </cols>
  <sheetData>
    <row r="1" spans="1:6" ht="13.5" customHeight="1" x14ac:dyDescent="0.25">
      <c r="B1" s="14" t="s">
        <v>212</v>
      </c>
      <c r="C1" s="14"/>
      <c r="D1" s="14"/>
      <c r="E1" s="14"/>
      <c r="F1" s="14"/>
    </row>
    <row r="2" spans="1:6" ht="24" customHeight="1" x14ac:dyDescent="0.25">
      <c r="B2" s="14"/>
      <c r="C2" s="14"/>
      <c r="D2" s="14"/>
      <c r="E2" s="14"/>
      <c r="F2" s="14"/>
    </row>
    <row r="3" spans="1:6" ht="13.5" customHeight="1" x14ac:dyDescent="0.25">
      <c r="B3" s="14"/>
      <c r="C3" s="14"/>
      <c r="D3" s="14"/>
      <c r="E3" s="14"/>
      <c r="F3" s="14"/>
    </row>
    <row r="4" spans="1:6" ht="18" customHeight="1" x14ac:dyDescent="0.25">
      <c r="B4" s="13" t="s">
        <v>0</v>
      </c>
      <c r="C4" s="13"/>
      <c r="D4" s="13"/>
      <c r="E4" s="13"/>
      <c r="F4" s="13"/>
    </row>
    <row r="5" spans="1:6" ht="18" customHeight="1" x14ac:dyDescent="0.25"/>
    <row r="6" spans="1:6" ht="18" customHeight="1" x14ac:dyDescent="0.25">
      <c r="B6" s="12" t="s">
        <v>1</v>
      </c>
      <c r="C6" s="12"/>
      <c r="D6" s="11" t="s">
        <v>211</v>
      </c>
      <c r="E6" s="11"/>
    </row>
    <row r="7" spans="1:6" ht="18" customHeight="1" x14ac:dyDescent="0.25"/>
    <row r="8" spans="1:6" ht="6" customHeight="1" x14ac:dyDescent="0.25"/>
    <row r="9" spans="1:6" ht="18" customHeight="1" x14ac:dyDescent="0.25">
      <c r="B9" s="10" t="s">
        <v>2</v>
      </c>
      <c r="C9" s="10"/>
      <c r="D9" s="9" t="s">
        <v>3</v>
      </c>
      <c r="E9" s="9"/>
      <c r="F9" s="16" t="s">
        <v>4</v>
      </c>
    </row>
    <row r="10" spans="1:6" ht="18" customHeight="1" x14ac:dyDescent="0.25">
      <c r="B10" s="8">
        <f>Einnahmen!D20</f>
        <v>4345</v>
      </c>
      <c r="C10" s="8"/>
      <c r="D10" s="7">
        <f>Ausgaben!F51</f>
        <v>2617.36</v>
      </c>
      <c r="E10" s="7"/>
      <c r="F10" s="17">
        <f>Einnahmen!D20-Ausgaben!F51</f>
        <v>1727.6399999999999</v>
      </c>
    </row>
    <row r="11" spans="1:6" ht="18" customHeight="1" x14ac:dyDescent="0.25">
      <c r="B11" s="6" t="s">
        <v>5</v>
      </c>
      <c r="C11" s="6"/>
      <c r="D11" s="5" t="s">
        <v>6</v>
      </c>
      <c r="E11" s="5"/>
      <c r="F11" s="18" t="s">
        <v>7</v>
      </c>
    </row>
    <row r="12" spans="1:6" ht="6" customHeight="1" x14ac:dyDescent="0.25"/>
    <row r="13" spans="1:6" ht="18" customHeight="1" x14ac:dyDescent="0.25">
      <c r="B13" s="4" t="s">
        <v>8</v>
      </c>
      <c r="C13" s="4"/>
      <c r="D13" s="4"/>
      <c r="E13" s="4"/>
      <c r="F13" s="4"/>
    </row>
    <row r="14" spans="1:6" ht="18" customHeight="1" x14ac:dyDescent="0.25">
      <c r="A14" s="19"/>
      <c r="B14" s="19" t="s">
        <v>9</v>
      </c>
      <c r="C14" s="19" t="s">
        <v>10</v>
      </c>
      <c r="D14" s="19" t="s">
        <v>11</v>
      </c>
      <c r="E14" s="19" t="s">
        <v>12</v>
      </c>
      <c r="F14" s="19" t="s">
        <v>13</v>
      </c>
    </row>
    <row r="15" spans="1:6" ht="18" customHeight="1" x14ac:dyDescent="0.25">
      <c r="B15" s="20" t="s">
        <v>14</v>
      </c>
      <c r="C15" s="21">
        <v>0.2</v>
      </c>
      <c r="D15" s="22">
        <f>IFERROR((Einnahmen!D20-Ausgaben!F51)/Einnahmen!D20,0)</f>
        <v>0.39761565017261219</v>
      </c>
      <c r="E15" s="22">
        <f>D15-C15</f>
        <v>0.19761565017261218</v>
      </c>
      <c r="F15" s="23" t="str">
        <f>IF(E15&gt;=0,"✔ OK","⚠ Prüfen")</f>
        <v>✔ OK</v>
      </c>
    </row>
    <row r="16" spans="1:6" ht="18" customHeight="1" x14ac:dyDescent="0.25">
      <c r="B16" s="24" t="s">
        <v>15</v>
      </c>
      <c r="C16" s="25">
        <v>0.5</v>
      </c>
      <c r="D16" s="26">
        <f>IFERROR(Ausgaben!F36/Einnahmen!D20,0)</f>
        <v>0.50434062140391256</v>
      </c>
      <c r="E16" s="26">
        <f>D16-C16</f>
        <v>4.340621403912559E-3</v>
      </c>
      <c r="F16" s="27" t="str">
        <f>IF(E16&gt;=0,"✔ OK","⚠ Prüfen")</f>
        <v>✔ OK</v>
      </c>
    </row>
    <row r="17" spans="1:6" ht="18" customHeight="1" x14ac:dyDescent="0.25">
      <c r="B17" s="20" t="s">
        <v>16</v>
      </c>
      <c r="C17" s="21">
        <v>0.3</v>
      </c>
      <c r="D17" s="22">
        <f>IFERROR(Ausgaben!F49/Einnahmen!D20,0)</f>
        <v>9.8043728423475265E-2</v>
      </c>
      <c r="E17" s="22">
        <f>D17-C17</f>
        <v>-0.20195627157652474</v>
      </c>
      <c r="F17" s="23" t="str">
        <f>IF(E17&gt;=0,"✔ OK","⚠ Prüfen")</f>
        <v>⚠ Prüfen</v>
      </c>
    </row>
    <row r="18" spans="1:6" ht="18" customHeight="1" x14ac:dyDescent="0.25"/>
    <row r="19" spans="1:6" ht="7.5" customHeight="1" x14ac:dyDescent="0.25"/>
    <row r="20" spans="1:6" ht="19.5" customHeight="1" x14ac:dyDescent="0.25">
      <c r="B20" s="4" t="s">
        <v>17</v>
      </c>
      <c r="C20" s="4"/>
      <c r="D20" s="4"/>
      <c r="E20" s="4"/>
      <c r="F20" s="4"/>
    </row>
    <row r="21" spans="1:6" ht="18" customHeight="1" x14ac:dyDescent="0.25">
      <c r="A21" s="19"/>
      <c r="B21" s="19" t="s">
        <v>18</v>
      </c>
      <c r="C21" s="19" t="s">
        <v>19</v>
      </c>
      <c r="D21" s="19" t="s">
        <v>20</v>
      </c>
      <c r="E21" s="19" t="s">
        <v>21</v>
      </c>
      <c r="F21" s="19" t="s">
        <v>22</v>
      </c>
    </row>
    <row r="22" spans="1:6" ht="18" customHeight="1" x14ac:dyDescent="0.25">
      <c r="B22" s="20" t="s">
        <v>23</v>
      </c>
      <c r="C22" s="28">
        <f>Ausgaben!E19</f>
        <v>1350</v>
      </c>
      <c r="D22" s="28">
        <f>Ausgaben!F19</f>
        <v>1350</v>
      </c>
      <c r="E22" s="28">
        <f t="shared" ref="E22:E31" si="0">C22-D22</f>
        <v>0</v>
      </c>
      <c r="F22" s="22">
        <f>IF(Einnahmen!D20&gt;0,D22/Einnahmen!D20,0)</f>
        <v>0.31070195627157654</v>
      </c>
    </row>
    <row r="23" spans="1:6" ht="18" customHeight="1" x14ac:dyDescent="0.25">
      <c r="B23" s="24" t="s">
        <v>24</v>
      </c>
      <c r="C23" s="29">
        <f>Ausgaben!E20</f>
        <v>480</v>
      </c>
      <c r="D23" s="29">
        <f>Ausgaben!F20</f>
        <v>480</v>
      </c>
      <c r="E23" s="29">
        <f t="shared" si="0"/>
        <v>0</v>
      </c>
      <c r="F23" s="26">
        <f>IF(Einnahmen!D20&gt;0,D23/Einnahmen!D20,0)</f>
        <v>0.11047180667433831</v>
      </c>
    </row>
    <row r="24" spans="1:6" ht="18" customHeight="1" x14ac:dyDescent="0.25">
      <c r="B24" s="20" t="s">
        <v>25</v>
      </c>
      <c r="C24" s="28">
        <f>Ausgaben!E21</f>
        <v>160</v>
      </c>
      <c r="D24" s="28">
        <f>Ausgaben!F21</f>
        <v>160</v>
      </c>
      <c r="E24" s="28">
        <f t="shared" si="0"/>
        <v>0</v>
      </c>
      <c r="F24" s="22">
        <f>IF(Einnahmen!D20&gt;0,D24/Einnahmen!D20,0)</f>
        <v>3.6823935558112773E-2</v>
      </c>
    </row>
    <row r="25" spans="1:6" ht="18" customHeight="1" x14ac:dyDescent="0.25">
      <c r="B25" s="24" t="s">
        <v>26</v>
      </c>
      <c r="C25" s="29">
        <f>Ausgaben!E22</f>
        <v>201.36</v>
      </c>
      <c r="D25" s="29">
        <f>Ausgaben!F22</f>
        <v>201.36</v>
      </c>
      <c r="E25" s="29">
        <f t="shared" si="0"/>
        <v>0</v>
      </c>
      <c r="F25" s="26">
        <f>IF(Einnahmen!D20&gt;0,D25/Einnahmen!D20,0)</f>
        <v>4.6342922899884925E-2</v>
      </c>
    </row>
    <row r="26" spans="1:6" ht="18" customHeight="1" x14ac:dyDescent="0.25">
      <c r="B26" s="20" t="s">
        <v>27</v>
      </c>
      <c r="C26" s="28">
        <f>Ausgaben!E30</f>
        <v>55</v>
      </c>
      <c r="D26" s="28">
        <f>Ausgaben!F30</f>
        <v>52</v>
      </c>
      <c r="E26" s="28">
        <f t="shared" si="0"/>
        <v>3</v>
      </c>
      <c r="F26" s="22">
        <f>IF(Einnahmen!D20&gt;0,D26/Einnahmen!D20,0)</f>
        <v>1.1967779056386652E-2</v>
      </c>
    </row>
    <row r="27" spans="1:6" ht="18" customHeight="1" x14ac:dyDescent="0.25">
      <c r="B27" s="24" t="s">
        <v>28</v>
      </c>
      <c r="C27" s="29">
        <f>Ausgaben!E31</f>
        <v>80</v>
      </c>
      <c r="D27" s="29">
        <f>Ausgaben!F31</f>
        <v>95</v>
      </c>
      <c r="E27" s="29">
        <f t="shared" si="0"/>
        <v>-15</v>
      </c>
      <c r="F27" s="26">
        <f>IF(Einnahmen!D20&gt;0,D27/Einnahmen!D20,0)</f>
        <v>2.1864211737629459E-2</v>
      </c>
    </row>
    <row r="28" spans="1:6" ht="18" customHeight="1" x14ac:dyDescent="0.25">
      <c r="B28" s="20" t="s">
        <v>29</v>
      </c>
      <c r="C28" s="28">
        <f>Ausgaben!E32</f>
        <v>50</v>
      </c>
      <c r="D28" s="28">
        <f>Ausgaben!F32</f>
        <v>43</v>
      </c>
      <c r="E28" s="28">
        <f t="shared" si="0"/>
        <v>7</v>
      </c>
      <c r="F28" s="22">
        <f>IF(Einnahmen!D20&gt;0,D28/Einnahmen!D20,0)</f>
        <v>9.8964326812428071E-3</v>
      </c>
    </row>
    <row r="29" spans="1:6" ht="18" customHeight="1" x14ac:dyDescent="0.25">
      <c r="B29" s="24" t="s">
        <v>30</v>
      </c>
      <c r="C29" s="29">
        <f>Ausgaben!E33</f>
        <v>40</v>
      </c>
      <c r="D29" s="29">
        <f>Ausgaben!F33</f>
        <v>35</v>
      </c>
      <c r="E29" s="29">
        <f t="shared" si="0"/>
        <v>5</v>
      </c>
      <c r="F29" s="26">
        <f>IF(Einnahmen!D20&gt;0,D29/Einnahmen!D20,0)</f>
        <v>8.0552359033371698E-3</v>
      </c>
    </row>
    <row r="30" spans="1:6" ht="18" customHeight="1" x14ac:dyDescent="0.25">
      <c r="B30" s="20" t="s">
        <v>31</v>
      </c>
      <c r="C30" s="28">
        <f>Ausgaben!E34</f>
        <v>185</v>
      </c>
      <c r="D30" s="28">
        <f>Ausgaben!F34</f>
        <v>201</v>
      </c>
      <c r="E30" s="28">
        <f t="shared" si="0"/>
        <v>-16</v>
      </c>
      <c r="F30" s="22">
        <f>IF(Einnahmen!D20&gt;0,D30/Einnahmen!D20,0)</f>
        <v>4.6260069044879171E-2</v>
      </c>
    </row>
    <row r="31" spans="1:6" ht="19.5" customHeight="1" x14ac:dyDescent="0.25">
      <c r="B31" s="30" t="s">
        <v>32</v>
      </c>
      <c r="C31" s="31">
        <f>SUM(C22:C30)</f>
        <v>2601.36</v>
      </c>
      <c r="D31" s="31">
        <f>SUM(D22:D30)</f>
        <v>2617.36</v>
      </c>
      <c r="E31" s="31">
        <f t="shared" si="0"/>
        <v>-16</v>
      </c>
      <c r="F31" s="32">
        <f>IF(Einnahmen!D20&gt;0,D31/Einnahmen!D20,0)</f>
        <v>0.60238434982738787</v>
      </c>
    </row>
    <row r="32" spans="1:6" ht="18" customHeight="1" x14ac:dyDescent="0.25"/>
    <row r="33" spans="2:6" ht="30" customHeight="1" x14ac:dyDescent="0.25">
      <c r="B33" s="3" t="s">
        <v>33</v>
      </c>
      <c r="C33" s="3"/>
      <c r="D33" s="3"/>
      <c r="E33" s="3"/>
      <c r="F33" s="3"/>
    </row>
    <row r="34" spans="2:6" ht="18" customHeight="1" x14ac:dyDescent="0.25"/>
    <row r="35" spans="2:6" ht="18" customHeight="1" x14ac:dyDescent="0.25"/>
    <row r="36" spans="2:6" ht="18" customHeight="1" x14ac:dyDescent="0.25"/>
    <row r="37" spans="2:6" ht="18" customHeight="1" x14ac:dyDescent="0.25"/>
    <row r="38" spans="2:6" ht="18" customHeight="1" x14ac:dyDescent="0.25"/>
    <row r="39" spans="2:6" ht="18" customHeight="1" x14ac:dyDescent="0.25"/>
    <row r="40" spans="2:6" ht="18" customHeight="1" x14ac:dyDescent="0.25"/>
    <row r="41" spans="2:6" ht="18" customHeight="1" x14ac:dyDescent="0.25"/>
    <row r="42" spans="2:6" ht="18" customHeight="1" x14ac:dyDescent="0.25"/>
    <row r="43" spans="2:6" ht="18" customHeight="1" x14ac:dyDescent="0.25"/>
    <row r="44" spans="2:6" ht="18" customHeight="1" x14ac:dyDescent="0.25"/>
    <row r="45" spans="2:6" ht="18" customHeight="1" x14ac:dyDescent="0.25"/>
    <row r="46" spans="2:6" ht="18" customHeight="1" x14ac:dyDescent="0.25"/>
    <row r="47" spans="2:6" ht="18" customHeight="1" x14ac:dyDescent="0.25"/>
    <row r="48" spans="2:6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</sheetData>
  <mergeCells count="13">
    <mergeCell ref="B20:F20"/>
    <mergeCell ref="B33:F33"/>
    <mergeCell ref="B10:C10"/>
    <mergeCell ref="D10:E10"/>
    <mergeCell ref="B11:C11"/>
    <mergeCell ref="D11:E11"/>
    <mergeCell ref="B13:F13"/>
    <mergeCell ref="B1:F3"/>
    <mergeCell ref="B4:F4"/>
    <mergeCell ref="B6:C6"/>
    <mergeCell ref="D6:E6"/>
    <mergeCell ref="B9:C9"/>
    <mergeCell ref="D9:E9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8B57"/>
    <pageSetUpPr fitToPage="1"/>
  </sheetPr>
  <dimension ref="A1:F34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" customWidth="1"/>
    <col min="2" max="2" width="30" customWidth="1"/>
    <col min="3" max="4" width="18" customWidth="1"/>
    <col min="5" max="5" width="29.7109375" bestFit="1" customWidth="1"/>
    <col min="6" max="6" width="2" customWidth="1"/>
  </cols>
  <sheetData>
    <row r="1" spans="1:6" ht="18" customHeight="1" x14ac:dyDescent="0.25"/>
    <row r="2" spans="1:6" ht="31.5" customHeight="1" x14ac:dyDescent="0.25">
      <c r="B2" s="2" t="s">
        <v>34</v>
      </c>
      <c r="C2" s="2"/>
      <c r="D2" s="2"/>
      <c r="E2" s="2"/>
    </row>
    <row r="3" spans="1:6" ht="18" customHeight="1" x14ac:dyDescent="0.25">
      <c r="B3" s="2"/>
      <c r="C3" s="2"/>
      <c r="D3" s="2"/>
      <c r="E3" s="2"/>
    </row>
    <row r="4" spans="1:6" ht="18" customHeight="1" x14ac:dyDescent="0.25">
      <c r="B4" s="2"/>
      <c r="C4" s="2"/>
      <c r="D4" s="2"/>
      <c r="E4" s="2"/>
    </row>
    <row r="5" spans="1:6" ht="18" customHeight="1" x14ac:dyDescent="0.25">
      <c r="B5" s="1" t="s">
        <v>35</v>
      </c>
      <c r="C5" s="1"/>
      <c r="D5" s="1"/>
      <c r="E5" s="1"/>
    </row>
    <row r="6" spans="1:6" ht="18" customHeight="1" x14ac:dyDescent="0.25"/>
    <row r="7" spans="1:6" ht="19.5" customHeight="1" x14ac:dyDescent="0.25">
      <c r="A7" s="33"/>
      <c r="B7" s="33" t="s">
        <v>36</v>
      </c>
      <c r="C7" s="33" t="s">
        <v>37</v>
      </c>
      <c r="D7" s="33" t="s">
        <v>38</v>
      </c>
      <c r="E7" s="33" t="s">
        <v>39</v>
      </c>
      <c r="F7" s="33"/>
    </row>
    <row r="8" spans="1:6" ht="18" customHeight="1" x14ac:dyDescent="0.25">
      <c r="B8" s="20" t="s">
        <v>40</v>
      </c>
      <c r="C8" s="34">
        <v>3200</v>
      </c>
      <c r="D8" s="28">
        <v>3200</v>
      </c>
      <c r="E8" s="35" t="s">
        <v>41</v>
      </c>
    </row>
    <row r="9" spans="1:6" ht="18" customHeight="1" x14ac:dyDescent="0.25">
      <c r="B9" s="24" t="s">
        <v>42</v>
      </c>
      <c r="C9" s="34">
        <v>250</v>
      </c>
      <c r="D9" s="29">
        <v>250</v>
      </c>
      <c r="E9" s="36" t="s">
        <v>43</v>
      </c>
    </row>
    <row r="10" spans="1:6" ht="18" customHeight="1" x14ac:dyDescent="0.25">
      <c r="B10" s="20" t="s">
        <v>44</v>
      </c>
      <c r="C10" s="34">
        <v>450</v>
      </c>
      <c r="D10" s="28">
        <v>450</v>
      </c>
      <c r="E10" s="35" t="s">
        <v>45</v>
      </c>
    </row>
    <row r="11" spans="1:6" ht="18" customHeight="1" x14ac:dyDescent="0.25">
      <c r="B11" s="24" t="s">
        <v>46</v>
      </c>
      <c r="C11" s="34">
        <v>300</v>
      </c>
      <c r="D11" s="29">
        <v>380</v>
      </c>
      <c r="E11" s="36" t="s">
        <v>47</v>
      </c>
    </row>
    <row r="12" spans="1:6" ht="18" customHeight="1" x14ac:dyDescent="0.25">
      <c r="B12" s="20" t="s">
        <v>48</v>
      </c>
      <c r="C12" s="34">
        <v>80</v>
      </c>
      <c r="D12" s="28">
        <v>65</v>
      </c>
      <c r="E12" s="35" t="s">
        <v>49</v>
      </c>
    </row>
    <row r="13" spans="1:6" ht="18" customHeight="1" x14ac:dyDescent="0.25">
      <c r="B13" s="24" t="s">
        <v>50</v>
      </c>
      <c r="C13" s="34">
        <v>0</v>
      </c>
      <c r="D13" s="29">
        <v>0</v>
      </c>
      <c r="E13" s="36" t="s">
        <v>51</v>
      </c>
    </row>
    <row r="14" spans="1:6" ht="18" customHeight="1" x14ac:dyDescent="0.25">
      <c r="B14" s="20" t="s">
        <v>52</v>
      </c>
      <c r="C14" s="34">
        <v>0</v>
      </c>
      <c r="D14" s="28">
        <v>0</v>
      </c>
      <c r="E14" s="35"/>
    </row>
    <row r="15" spans="1:6" ht="3.75" customHeight="1" x14ac:dyDescent="0.25"/>
    <row r="16" spans="1:6" ht="3.75" customHeight="1" x14ac:dyDescent="0.25"/>
    <row r="17" spans="2:5" ht="3.75" customHeight="1" x14ac:dyDescent="0.25"/>
    <row r="18" spans="2:5" ht="3.75" customHeight="1" x14ac:dyDescent="0.25"/>
    <row r="19" spans="2:5" ht="3.75" customHeight="1" x14ac:dyDescent="0.25"/>
    <row r="20" spans="2:5" ht="24" customHeight="1" x14ac:dyDescent="0.25">
      <c r="B20" s="37" t="s">
        <v>53</v>
      </c>
      <c r="C20" s="38">
        <f>SUM(C8:C14)</f>
        <v>4280</v>
      </c>
      <c r="D20" s="38">
        <f>SUM(D8:D14)</f>
        <v>4345</v>
      </c>
      <c r="E20" s="39" t="s">
        <v>54</v>
      </c>
    </row>
    <row r="21" spans="2:5" ht="18" customHeight="1" x14ac:dyDescent="0.25"/>
    <row r="22" spans="2:5" ht="18" customHeight="1" x14ac:dyDescent="0.25">
      <c r="B22" s="40" t="s">
        <v>55</v>
      </c>
      <c r="D22" s="41">
        <f>D20-C20</f>
        <v>65</v>
      </c>
    </row>
    <row r="23" spans="2:5" ht="18" customHeight="1" x14ac:dyDescent="0.25"/>
    <row r="24" spans="2:5" ht="18" customHeight="1" x14ac:dyDescent="0.25"/>
    <row r="25" spans="2:5" ht="18" customHeight="1" x14ac:dyDescent="0.25"/>
    <row r="26" spans="2:5" ht="18" customHeight="1" x14ac:dyDescent="0.25"/>
    <row r="27" spans="2:5" ht="18" customHeight="1" x14ac:dyDescent="0.25"/>
    <row r="28" spans="2:5" ht="18" customHeight="1" x14ac:dyDescent="0.25"/>
    <row r="29" spans="2:5" ht="18" customHeight="1" x14ac:dyDescent="0.25"/>
    <row r="30" spans="2:5" ht="18" customHeight="1" x14ac:dyDescent="0.25"/>
    <row r="31" spans="2:5" ht="18" customHeight="1" x14ac:dyDescent="0.25"/>
    <row r="32" spans="2:5" ht="18" customHeight="1" x14ac:dyDescent="0.25"/>
    <row r="33" ht="18" customHeight="1" x14ac:dyDescent="0.25"/>
    <row r="34" ht="18" customHeight="1" x14ac:dyDescent="0.25"/>
  </sheetData>
  <mergeCells count="2">
    <mergeCell ref="B2:E4"/>
    <mergeCell ref="B5:E5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05C3A"/>
    <pageSetUpPr fitToPage="1"/>
  </sheetPr>
  <dimension ref="A1:H59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" customWidth="1"/>
    <col min="2" max="2" width="28" customWidth="1"/>
    <col min="3" max="3" width="14" customWidth="1"/>
    <col min="4" max="4" width="12" customWidth="1"/>
    <col min="5" max="6" width="16" customWidth="1"/>
    <col min="7" max="7" width="14" customWidth="1"/>
    <col min="8" max="8" width="2" customWidth="1"/>
  </cols>
  <sheetData>
    <row r="1" spans="1:8" ht="18" customHeight="1" x14ac:dyDescent="0.25"/>
    <row r="2" spans="1:8" ht="31.5" customHeight="1" x14ac:dyDescent="0.25">
      <c r="B2" s="2" t="s">
        <v>56</v>
      </c>
      <c r="C2" s="2"/>
      <c r="D2" s="2"/>
      <c r="E2" s="2"/>
      <c r="F2" s="2"/>
      <c r="G2" s="2"/>
    </row>
    <row r="3" spans="1:8" ht="18" customHeight="1" x14ac:dyDescent="0.25">
      <c r="B3" s="2"/>
      <c r="C3" s="2"/>
      <c r="D3" s="2"/>
      <c r="E3" s="2"/>
      <c r="F3" s="2"/>
      <c r="G3" s="2"/>
    </row>
    <row r="4" spans="1:8" ht="18" customHeight="1" x14ac:dyDescent="0.25">
      <c r="B4" s="2"/>
      <c r="C4" s="2"/>
      <c r="D4" s="2"/>
      <c r="E4" s="2"/>
      <c r="F4" s="2"/>
      <c r="G4" s="2"/>
    </row>
    <row r="5" spans="1:8" ht="18" customHeight="1" x14ac:dyDescent="0.25">
      <c r="B5" s="1" t="s">
        <v>57</v>
      </c>
      <c r="C5" s="1"/>
      <c r="D5" s="1"/>
      <c r="E5" s="1"/>
      <c r="F5" s="1"/>
      <c r="G5" s="1"/>
    </row>
    <row r="6" spans="1:8" ht="18" customHeight="1" x14ac:dyDescent="0.25"/>
    <row r="7" spans="1:8" ht="21.75" customHeight="1" x14ac:dyDescent="0.25">
      <c r="B7" s="79" t="s">
        <v>58</v>
      </c>
      <c r="C7" s="79"/>
      <c r="D7" s="79"/>
      <c r="E7" s="79"/>
      <c r="F7" s="79"/>
      <c r="G7" s="79"/>
    </row>
    <row r="8" spans="1:8" ht="19.5" customHeight="1" x14ac:dyDescent="0.25">
      <c r="A8" s="19"/>
      <c r="B8" s="19" t="s">
        <v>59</v>
      </c>
      <c r="C8" s="19" t="s">
        <v>60</v>
      </c>
      <c r="D8" s="19" t="s">
        <v>61</v>
      </c>
      <c r="E8" s="19" t="s">
        <v>19</v>
      </c>
      <c r="F8" s="19" t="s">
        <v>20</v>
      </c>
      <c r="G8" s="19" t="s">
        <v>12</v>
      </c>
      <c r="H8" s="19"/>
    </row>
    <row r="9" spans="1:8" ht="16.5" customHeight="1" x14ac:dyDescent="0.25">
      <c r="B9" s="20" t="s">
        <v>62</v>
      </c>
      <c r="C9" s="42" t="s">
        <v>63</v>
      </c>
      <c r="D9" s="42" t="s">
        <v>64</v>
      </c>
      <c r="E9" s="34">
        <v>1050</v>
      </c>
      <c r="F9" s="28">
        <v>1050</v>
      </c>
      <c r="G9" s="28">
        <f t="shared" ref="G9:G18" si="0">E9-F9</f>
        <v>0</v>
      </c>
    </row>
    <row r="10" spans="1:8" ht="16.5" customHeight="1" x14ac:dyDescent="0.25">
      <c r="B10" s="24" t="s">
        <v>65</v>
      </c>
      <c r="C10" s="43" t="s">
        <v>63</v>
      </c>
      <c r="D10" s="43" t="s">
        <v>64</v>
      </c>
      <c r="E10" s="34">
        <v>180</v>
      </c>
      <c r="F10" s="29">
        <v>180</v>
      </c>
      <c r="G10" s="29">
        <f t="shared" si="0"/>
        <v>0</v>
      </c>
    </row>
    <row r="11" spans="1:8" ht="16.5" customHeight="1" x14ac:dyDescent="0.25">
      <c r="B11" s="20" t="s">
        <v>66</v>
      </c>
      <c r="C11" s="42" t="s">
        <v>63</v>
      </c>
      <c r="D11" s="42" t="s">
        <v>64</v>
      </c>
      <c r="E11" s="34">
        <v>120</v>
      </c>
      <c r="F11" s="28">
        <v>120</v>
      </c>
      <c r="G11" s="28">
        <f t="shared" si="0"/>
        <v>0</v>
      </c>
    </row>
    <row r="12" spans="1:8" ht="16.5" customHeight="1" x14ac:dyDescent="0.25">
      <c r="B12" s="24" t="s">
        <v>67</v>
      </c>
      <c r="C12" s="43" t="s">
        <v>63</v>
      </c>
      <c r="D12" s="43" t="s">
        <v>68</v>
      </c>
      <c r="E12" s="34">
        <v>480</v>
      </c>
      <c r="F12" s="29">
        <v>480</v>
      </c>
      <c r="G12" s="29">
        <f t="shared" si="0"/>
        <v>0</v>
      </c>
    </row>
    <row r="13" spans="1:8" ht="16.5" customHeight="1" x14ac:dyDescent="0.25">
      <c r="B13" s="20" t="s">
        <v>69</v>
      </c>
      <c r="C13" s="42" t="s">
        <v>63</v>
      </c>
      <c r="D13" s="42" t="s">
        <v>64</v>
      </c>
      <c r="E13" s="34">
        <v>160</v>
      </c>
      <c r="F13" s="28">
        <v>160</v>
      </c>
      <c r="G13" s="28">
        <f t="shared" si="0"/>
        <v>0</v>
      </c>
    </row>
    <row r="14" spans="1:8" ht="16.5" customHeight="1" x14ac:dyDescent="0.25">
      <c r="B14" s="24" t="s">
        <v>70</v>
      </c>
      <c r="C14" s="43" t="s">
        <v>63</v>
      </c>
      <c r="D14" s="43" t="s">
        <v>64</v>
      </c>
      <c r="E14" s="34">
        <v>45</v>
      </c>
      <c r="F14" s="29">
        <v>45</v>
      </c>
      <c r="G14" s="29">
        <f t="shared" si="0"/>
        <v>0</v>
      </c>
    </row>
    <row r="15" spans="1:8" ht="16.5" customHeight="1" x14ac:dyDescent="0.25">
      <c r="B15" s="20" t="s">
        <v>71</v>
      </c>
      <c r="C15" s="42" t="s">
        <v>63</v>
      </c>
      <c r="D15" s="42" t="s">
        <v>64</v>
      </c>
      <c r="E15" s="34">
        <v>38</v>
      </c>
      <c r="F15" s="28">
        <v>38</v>
      </c>
      <c r="G15" s="28">
        <f t="shared" si="0"/>
        <v>0</v>
      </c>
    </row>
    <row r="16" spans="1:8" ht="16.5" customHeight="1" x14ac:dyDescent="0.25">
      <c r="B16" s="24" t="s">
        <v>72</v>
      </c>
      <c r="C16" s="43" t="s">
        <v>63</v>
      </c>
      <c r="D16" s="43" t="s">
        <v>64</v>
      </c>
      <c r="E16" s="34">
        <v>100</v>
      </c>
      <c r="F16" s="29">
        <v>100</v>
      </c>
      <c r="G16" s="29">
        <f t="shared" si="0"/>
        <v>0</v>
      </c>
    </row>
    <row r="17" spans="2:7" ht="16.5" customHeight="1" x14ac:dyDescent="0.25">
      <c r="B17" s="20" t="s">
        <v>73</v>
      </c>
      <c r="C17" s="42" t="s">
        <v>63</v>
      </c>
      <c r="D17" s="42" t="s">
        <v>64</v>
      </c>
      <c r="E17" s="34">
        <v>18.36</v>
      </c>
      <c r="F17" s="28">
        <v>18.36</v>
      </c>
      <c r="G17" s="28">
        <f t="shared" si="0"/>
        <v>0</v>
      </c>
    </row>
    <row r="18" spans="2:7" ht="16.5" customHeight="1" x14ac:dyDescent="0.25">
      <c r="B18" s="24" t="s">
        <v>74</v>
      </c>
      <c r="C18" s="43" t="s">
        <v>63</v>
      </c>
      <c r="D18" s="43" t="s">
        <v>64</v>
      </c>
      <c r="E18" s="34">
        <v>0</v>
      </c>
      <c r="F18" s="29">
        <v>0</v>
      </c>
      <c r="G18" s="29">
        <f t="shared" si="0"/>
        <v>0</v>
      </c>
    </row>
    <row r="19" spans="2:7" ht="15" customHeight="1" x14ac:dyDescent="0.25">
      <c r="B19" t="s">
        <v>23</v>
      </c>
      <c r="E19">
        <f>SUM(E9:E11)</f>
        <v>1350</v>
      </c>
      <c r="F19">
        <f>SUM(F9:F11)</f>
        <v>1350</v>
      </c>
    </row>
    <row r="20" spans="2:7" ht="15" customHeight="1" x14ac:dyDescent="0.25">
      <c r="B20" t="s">
        <v>24</v>
      </c>
      <c r="E20" s="44">
        <f>E12</f>
        <v>480</v>
      </c>
      <c r="F20" s="44">
        <f>F12</f>
        <v>480</v>
      </c>
    </row>
    <row r="21" spans="2:7" ht="15" customHeight="1" x14ac:dyDescent="0.25">
      <c r="B21" t="s">
        <v>25</v>
      </c>
      <c r="E21" s="44">
        <f>E13</f>
        <v>160</v>
      </c>
      <c r="F21" s="44">
        <f>F13</f>
        <v>160</v>
      </c>
    </row>
    <row r="22" spans="2:7" ht="15" customHeight="1" x14ac:dyDescent="0.25">
      <c r="B22" t="s">
        <v>26</v>
      </c>
      <c r="E22">
        <f>SUM(E14:E18)</f>
        <v>201.36</v>
      </c>
      <c r="F22">
        <f>SUM(F14:F18)</f>
        <v>201.36</v>
      </c>
    </row>
    <row r="23" spans="2:7" ht="15" customHeight="1" x14ac:dyDescent="0.25"/>
    <row r="24" spans="2:7" ht="15" customHeight="1" x14ac:dyDescent="0.25"/>
    <row r="25" spans="2:7" ht="15" customHeight="1" x14ac:dyDescent="0.25"/>
    <row r="26" spans="2:7" ht="15" customHeight="1" x14ac:dyDescent="0.25"/>
    <row r="27" spans="2:7" ht="15" customHeight="1" x14ac:dyDescent="0.25"/>
    <row r="28" spans="2:7" ht="15" customHeight="1" x14ac:dyDescent="0.25"/>
    <row r="29" spans="2:7" ht="15" customHeight="1" x14ac:dyDescent="0.25"/>
    <row r="30" spans="2:7" ht="15" customHeight="1" x14ac:dyDescent="0.25">
      <c r="B30" t="s">
        <v>27</v>
      </c>
      <c r="E30" s="44">
        <f t="shared" ref="E30:F33" si="1">E40</f>
        <v>55</v>
      </c>
      <c r="F30" s="44">
        <f t="shared" si="1"/>
        <v>52</v>
      </c>
    </row>
    <row r="31" spans="2:7" ht="15" customHeight="1" x14ac:dyDescent="0.25">
      <c r="B31" t="s">
        <v>28</v>
      </c>
      <c r="E31" s="44">
        <f t="shared" si="1"/>
        <v>80</v>
      </c>
      <c r="F31" s="44">
        <f t="shared" si="1"/>
        <v>95</v>
      </c>
    </row>
    <row r="32" spans="2:7" ht="15" customHeight="1" x14ac:dyDescent="0.25">
      <c r="B32" t="s">
        <v>29</v>
      </c>
      <c r="E32" s="44">
        <f t="shared" si="1"/>
        <v>50</v>
      </c>
      <c r="F32" s="44">
        <f t="shared" si="1"/>
        <v>43</v>
      </c>
    </row>
    <row r="33" spans="1:8" ht="15" customHeight="1" x14ac:dyDescent="0.25">
      <c r="B33" t="s">
        <v>30</v>
      </c>
      <c r="E33" s="44">
        <f t="shared" si="1"/>
        <v>40</v>
      </c>
      <c r="F33" s="44">
        <f t="shared" si="1"/>
        <v>35</v>
      </c>
    </row>
    <row r="34" spans="1:8" ht="15" customHeight="1" x14ac:dyDescent="0.25">
      <c r="B34" t="s">
        <v>31</v>
      </c>
      <c r="E34">
        <f>SUM(E44:E47)</f>
        <v>185</v>
      </c>
      <c r="F34">
        <f>SUM(F44:F47)</f>
        <v>201</v>
      </c>
    </row>
    <row r="35" spans="1:8" ht="15" customHeight="1" x14ac:dyDescent="0.25"/>
    <row r="36" spans="1:8" ht="21.75" customHeight="1" x14ac:dyDescent="0.25">
      <c r="B36" s="37" t="s">
        <v>75</v>
      </c>
      <c r="C36" s="45"/>
      <c r="D36" s="45"/>
      <c r="E36" s="38">
        <f>SUM(E9:E18)</f>
        <v>2191.36</v>
      </c>
      <c r="F36" s="38">
        <f>SUM(F9:F18)</f>
        <v>2191.36</v>
      </c>
      <c r="G36" s="38">
        <f>E36-F36</f>
        <v>0</v>
      </c>
    </row>
    <row r="37" spans="1:8" ht="7.5" customHeight="1" x14ac:dyDescent="0.25"/>
    <row r="38" spans="1:8" ht="21.75" customHeight="1" x14ac:dyDescent="0.25">
      <c r="B38" s="79" t="s">
        <v>76</v>
      </c>
      <c r="C38" s="79"/>
      <c r="D38" s="79"/>
      <c r="E38" s="79"/>
      <c r="F38" s="79"/>
      <c r="G38" s="79"/>
    </row>
    <row r="39" spans="1:8" ht="19.5" customHeight="1" x14ac:dyDescent="0.25">
      <c r="A39" s="19"/>
      <c r="B39" s="19" t="s">
        <v>59</v>
      </c>
      <c r="C39" s="19" t="s">
        <v>60</v>
      </c>
      <c r="D39" s="19" t="s">
        <v>61</v>
      </c>
      <c r="E39" s="19" t="s">
        <v>19</v>
      </c>
      <c r="F39" s="19" t="s">
        <v>20</v>
      </c>
      <c r="G39" s="19" t="s">
        <v>12</v>
      </c>
      <c r="H39" s="19"/>
    </row>
    <row r="40" spans="1:8" ht="16.5" customHeight="1" x14ac:dyDescent="0.25">
      <c r="B40" s="46" t="s">
        <v>77</v>
      </c>
      <c r="C40" s="47" t="s">
        <v>78</v>
      </c>
      <c r="D40" s="47" t="s">
        <v>64</v>
      </c>
      <c r="E40" s="34">
        <v>55</v>
      </c>
      <c r="F40" s="48">
        <v>52</v>
      </c>
      <c r="G40" s="48">
        <f t="shared" ref="G40:G47" si="2">E40-F40</f>
        <v>3</v>
      </c>
    </row>
    <row r="41" spans="1:8" ht="16.5" customHeight="1" x14ac:dyDescent="0.25">
      <c r="B41" s="24" t="s">
        <v>79</v>
      </c>
      <c r="C41" s="43" t="s">
        <v>78</v>
      </c>
      <c r="D41" s="43" t="s">
        <v>64</v>
      </c>
      <c r="E41" s="34">
        <v>80</v>
      </c>
      <c r="F41" s="29">
        <v>95</v>
      </c>
      <c r="G41" s="29">
        <f t="shared" si="2"/>
        <v>-15</v>
      </c>
    </row>
    <row r="42" spans="1:8" ht="16.5" customHeight="1" x14ac:dyDescent="0.25">
      <c r="B42" s="46" t="s">
        <v>80</v>
      </c>
      <c r="C42" s="47" t="s">
        <v>78</v>
      </c>
      <c r="D42" s="47" t="s">
        <v>64</v>
      </c>
      <c r="E42" s="34">
        <v>50</v>
      </c>
      <c r="F42" s="48">
        <v>43</v>
      </c>
      <c r="G42" s="48">
        <f t="shared" si="2"/>
        <v>7</v>
      </c>
    </row>
    <row r="43" spans="1:8" ht="16.5" customHeight="1" x14ac:dyDescent="0.25">
      <c r="B43" s="24" t="s">
        <v>81</v>
      </c>
      <c r="C43" s="43" t="s">
        <v>78</v>
      </c>
      <c r="D43" s="43" t="s">
        <v>64</v>
      </c>
      <c r="E43" s="34">
        <v>40</v>
      </c>
      <c r="F43" s="29">
        <v>35</v>
      </c>
      <c r="G43" s="29">
        <f t="shared" si="2"/>
        <v>5</v>
      </c>
    </row>
    <row r="44" spans="1:8" ht="16.5" customHeight="1" x14ac:dyDescent="0.25">
      <c r="B44" s="46" t="s">
        <v>82</v>
      </c>
      <c r="C44" s="47" t="s">
        <v>78</v>
      </c>
      <c r="D44" s="47" t="s">
        <v>83</v>
      </c>
      <c r="E44" s="34">
        <v>50</v>
      </c>
      <c r="F44" s="48">
        <v>68</v>
      </c>
      <c r="G44" s="48">
        <f t="shared" si="2"/>
        <v>-18</v>
      </c>
    </row>
    <row r="45" spans="1:8" ht="16.5" customHeight="1" x14ac:dyDescent="0.25">
      <c r="B45" s="24" t="s">
        <v>84</v>
      </c>
      <c r="C45" s="43" t="s">
        <v>78</v>
      </c>
      <c r="D45" s="43" t="s">
        <v>85</v>
      </c>
      <c r="E45" s="34">
        <v>30</v>
      </c>
      <c r="F45" s="29">
        <v>25</v>
      </c>
      <c r="G45" s="29">
        <f t="shared" si="2"/>
        <v>5</v>
      </c>
    </row>
    <row r="46" spans="1:8" ht="16.5" customHeight="1" x14ac:dyDescent="0.25">
      <c r="B46" s="20" t="s">
        <v>86</v>
      </c>
      <c r="C46" s="42" t="s">
        <v>78</v>
      </c>
      <c r="D46" s="42" t="s">
        <v>64</v>
      </c>
      <c r="E46" s="34">
        <v>25</v>
      </c>
      <c r="F46" s="28">
        <v>28</v>
      </c>
      <c r="G46" s="28">
        <f t="shared" si="2"/>
        <v>-3</v>
      </c>
    </row>
    <row r="47" spans="1:8" ht="16.5" customHeight="1" x14ac:dyDescent="0.25">
      <c r="B47" s="24" t="s">
        <v>87</v>
      </c>
      <c r="C47" s="43" t="s">
        <v>78</v>
      </c>
      <c r="D47" s="43" t="s">
        <v>64</v>
      </c>
      <c r="E47" s="34">
        <v>80</v>
      </c>
      <c r="F47" s="29">
        <v>80</v>
      </c>
      <c r="G47" s="29">
        <f t="shared" si="2"/>
        <v>0</v>
      </c>
    </row>
    <row r="48" spans="1:8" ht="7.5" customHeight="1" x14ac:dyDescent="0.25"/>
    <row r="49" spans="2:7" ht="21.75" customHeight="1" x14ac:dyDescent="0.25">
      <c r="B49" s="49" t="s">
        <v>88</v>
      </c>
      <c r="C49" s="45"/>
      <c r="D49" s="45"/>
      <c r="E49" s="50">
        <f>SUM(E40:E47)</f>
        <v>410</v>
      </c>
      <c r="F49" s="50">
        <f>SUM(F40:F47)</f>
        <v>426</v>
      </c>
      <c r="G49" s="50">
        <f>E49-F49</f>
        <v>-16</v>
      </c>
    </row>
    <row r="50" spans="2:7" ht="7.5" customHeight="1" x14ac:dyDescent="0.25"/>
    <row r="51" spans="2:7" ht="24" customHeight="1" x14ac:dyDescent="0.25">
      <c r="B51" s="80" t="s">
        <v>89</v>
      </c>
      <c r="C51" s="80"/>
      <c r="D51" s="80"/>
      <c r="E51" s="51">
        <f>E36+E49</f>
        <v>2601.36</v>
      </c>
      <c r="F51" s="51">
        <f>F36+F49</f>
        <v>2617.36</v>
      </c>
      <c r="G51" s="51">
        <f>E51-F51</f>
        <v>-16</v>
      </c>
    </row>
    <row r="52" spans="2:7" ht="18" customHeight="1" x14ac:dyDescent="0.25"/>
    <row r="53" spans="2:7" ht="18" customHeight="1" x14ac:dyDescent="0.25"/>
    <row r="54" spans="2:7" ht="18" customHeight="1" x14ac:dyDescent="0.25"/>
    <row r="55" spans="2:7" ht="18" customHeight="1" x14ac:dyDescent="0.25"/>
    <row r="56" spans="2:7" ht="18" customHeight="1" x14ac:dyDescent="0.25"/>
    <row r="57" spans="2:7" ht="18" customHeight="1" x14ac:dyDescent="0.25"/>
    <row r="58" spans="2:7" ht="18" customHeight="1" x14ac:dyDescent="0.25"/>
    <row r="59" spans="2:7" ht="18" customHeight="1" x14ac:dyDescent="0.25"/>
  </sheetData>
  <mergeCells count="5">
    <mergeCell ref="B2:G4"/>
    <mergeCell ref="B5:G5"/>
    <mergeCell ref="B7:G7"/>
    <mergeCell ref="B38:G38"/>
    <mergeCell ref="B51:D5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A7F8C"/>
    <pageSetUpPr fitToPage="1"/>
  </sheetPr>
  <dimension ref="A1:G59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" customWidth="1"/>
    <col min="2" max="2" width="14" customWidth="1"/>
    <col min="3" max="3" width="28" customWidth="1"/>
    <col min="4" max="4" width="20" customWidth="1"/>
    <col min="5" max="5" width="18" customWidth="1"/>
    <col min="6" max="6" width="16" customWidth="1"/>
    <col min="7" max="7" width="2" customWidth="1"/>
  </cols>
  <sheetData>
    <row r="1" spans="1:7" ht="16.5" customHeight="1" x14ac:dyDescent="0.25"/>
    <row r="2" spans="1:7" ht="31.5" customHeight="1" x14ac:dyDescent="0.25">
      <c r="B2" s="2" t="s">
        <v>90</v>
      </c>
      <c r="C2" s="2"/>
      <c r="D2" s="2"/>
      <c r="E2" s="2"/>
      <c r="F2" s="2"/>
    </row>
    <row r="3" spans="1:7" ht="16.5" customHeight="1" x14ac:dyDescent="0.25">
      <c r="B3" s="2"/>
      <c r="C3" s="2"/>
      <c r="D3" s="2"/>
      <c r="E3" s="2"/>
      <c r="F3" s="2"/>
    </row>
    <row r="4" spans="1:7" ht="16.5" customHeight="1" x14ac:dyDescent="0.25">
      <c r="B4" s="2"/>
      <c r="C4" s="2"/>
      <c r="D4" s="2"/>
      <c r="E4" s="2"/>
      <c r="F4" s="2"/>
    </row>
    <row r="5" spans="1:7" ht="16.5" customHeight="1" x14ac:dyDescent="0.25">
      <c r="B5" s="1" t="s">
        <v>91</v>
      </c>
      <c r="C5" s="1"/>
      <c r="D5" s="1"/>
      <c r="E5" s="1"/>
      <c r="F5" s="1"/>
    </row>
    <row r="6" spans="1:7" ht="16.5" customHeight="1" x14ac:dyDescent="0.25"/>
    <row r="7" spans="1:7" ht="19.5" customHeight="1" x14ac:dyDescent="0.25">
      <c r="A7" s="30"/>
      <c r="B7" s="30" t="s">
        <v>92</v>
      </c>
      <c r="C7" s="30" t="s">
        <v>93</v>
      </c>
      <c r="D7" s="30" t="s">
        <v>94</v>
      </c>
      <c r="E7" s="30" t="s">
        <v>95</v>
      </c>
      <c r="F7" s="30" t="s">
        <v>39</v>
      </c>
      <c r="G7" s="30"/>
    </row>
    <row r="8" spans="1:7" ht="16.5" customHeight="1" x14ac:dyDescent="0.25">
      <c r="B8" s="52" t="s">
        <v>96</v>
      </c>
      <c r="C8" s="53" t="s">
        <v>97</v>
      </c>
      <c r="D8" s="54" t="s">
        <v>98</v>
      </c>
      <c r="E8" s="55">
        <v>3200</v>
      </c>
      <c r="F8" s="56" t="s">
        <v>99</v>
      </c>
    </row>
    <row r="9" spans="1:7" ht="16.5" customHeight="1" x14ac:dyDescent="0.25">
      <c r="B9" s="52" t="s">
        <v>96</v>
      </c>
      <c r="C9" s="53" t="s">
        <v>100</v>
      </c>
      <c r="D9" s="54" t="s">
        <v>98</v>
      </c>
      <c r="E9" s="55">
        <v>250</v>
      </c>
      <c r="F9" s="56" t="s">
        <v>101</v>
      </c>
    </row>
    <row r="10" spans="1:7" ht="16.5" customHeight="1" x14ac:dyDescent="0.25">
      <c r="B10" s="57" t="s">
        <v>102</v>
      </c>
      <c r="C10" s="20" t="s">
        <v>103</v>
      </c>
      <c r="D10" s="58" t="s">
        <v>23</v>
      </c>
      <c r="E10" s="59">
        <v>-1050</v>
      </c>
      <c r="F10" s="35" t="s">
        <v>104</v>
      </c>
    </row>
    <row r="11" spans="1:7" ht="16.5" customHeight="1" x14ac:dyDescent="0.25">
      <c r="B11" s="60" t="s">
        <v>105</v>
      </c>
      <c r="C11" s="24" t="s">
        <v>106</v>
      </c>
      <c r="D11" s="61" t="s">
        <v>23</v>
      </c>
      <c r="E11" s="62">
        <v>-180</v>
      </c>
      <c r="F11" s="36" t="s">
        <v>107</v>
      </c>
    </row>
    <row r="12" spans="1:7" ht="16.5" customHeight="1" x14ac:dyDescent="0.25">
      <c r="B12" s="57" t="s">
        <v>108</v>
      </c>
      <c r="C12" s="20" t="s">
        <v>109</v>
      </c>
      <c r="D12" s="58" t="s">
        <v>24</v>
      </c>
      <c r="E12" s="59">
        <v>-118</v>
      </c>
      <c r="F12" s="35" t="s">
        <v>110</v>
      </c>
    </row>
    <row r="13" spans="1:7" ht="16.5" customHeight="1" x14ac:dyDescent="0.25">
      <c r="B13" s="60" t="s">
        <v>111</v>
      </c>
      <c r="C13" s="24" t="s">
        <v>112</v>
      </c>
      <c r="D13" s="61" t="s">
        <v>25</v>
      </c>
      <c r="E13" s="62">
        <v>-72</v>
      </c>
      <c r="F13" s="36" t="s">
        <v>113</v>
      </c>
    </row>
    <row r="14" spans="1:7" ht="16.5" customHeight="1" x14ac:dyDescent="0.25">
      <c r="B14" s="57" t="s">
        <v>114</v>
      </c>
      <c r="C14" s="20" t="s">
        <v>115</v>
      </c>
      <c r="D14" s="58" t="s">
        <v>26</v>
      </c>
      <c r="E14" s="59">
        <v>-45</v>
      </c>
      <c r="F14" s="35" t="s">
        <v>116</v>
      </c>
    </row>
    <row r="15" spans="1:7" ht="16.5" customHeight="1" x14ac:dyDescent="0.25">
      <c r="B15" s="60" t="s">
        <v>117</v>
      </c>
      <c r="C15" s="24" t="s">
        <v>71</v>
      </c>
      <c r="D15" s="61" t="s">
        <v>26</v>
      </c>
      <c r="E15" s="62">
        <v>-38</v>
      </c>
      <c r="F15" s="36" t="s">
        <v>118</v>
      </c>
    </row>
    <row r="16" spans="1:7" ht="16.5" customHeight="1" x14ac:dyDescent="0.25">
      <c r="B16" s="57" t="s">
        <v>119</v>
      </c>
      <c r="C16" s="20" t="s">
        <v>109</v>
      </c>
      <c r="D16" s="58" t="s">
        <v>24</v>
      </c>
      <c r="E16" s="59">
        <v>-104</v>
      </c>
      <c r="F16" s="35" t="s">
        <v>110</v>
      </c>
    </row>
    <row r="17" spans="2:6" ht="16.5" customHeight="1" x14ac:dyDescent="0.25">
      <c r="B17" s="60" t="s">
        <v>120</v>
      </c>
      <c r="C17" s="24" t="s">
        <v>73</v>
      </c>
      <c r="D17" s="61" t="s">
        <v>26</v>
      </c>
      <c r="E17" s="62">
        <v>-18.36</v>
      </c>
      <c r="F17" s="36" t="s">
        <v>104</v>
      </c>
    </row>
    <row r="18" spans="2:6" ht="16.5" customHeight="1" x14ac:dyDescent="0.25">
      <c r="B18" s="57" t="s">
        <v>120</v>
      </c>
      <c r="C18" s="20" t="s">
        <v>121</v>
      </c>
      <c r="D18" s="58" t="s">
        <v>26</v>
      </c>
      <c r="E18" s="59">
        <v>-100</v>
      </c>
      <c r="F18" s="35" t="s">
        <v>122</v>
      </c>
    </row>
    <row r="19" spans="2:6" ht="16.5" customHeight="1" x14ac:dyDescent="0.25">
      <c r="B19" s="52" t="s">
        <v>123</v>
      </c>
      <c r="C19" s="53" t="s">
        <v>124</v>
      </c>
      <c r="D19" s="54" t="s">
        <v>98</v>
      </c>
      <c r="E19" s="55">
        <v>450</v>
      </c>
      <c r="F19" s="56" t="s">
        <v>125</v>
      </c>
    </row>
    <row r="20" spans="2:6" ht="16.5" customHeight="1" x14ac:dyDescent="0.25">
      <c r="B20" s="57" t="s">
        <v>126</v>
      </c>
      <c r="C20" s="20" t="s">
        <v>77</v>
      </c>
      <c r="D20" s="58" t="s">
        <v>27</v>
      </c>
      <c r="E20" s="59">
        <v>-52</v>
      </c>
      <c r="F20" s="35" t="s">
        <v>127</v>
      </c>
    </row>
    <row r="21" spans="2:6" ht="16.5" customHeight="1" x14ac:dyDescent="0.25">
      <c r="B21" s="60" t="s">
        <v>128</v>
      </c>
      <c r="C21" s="24" t="s">
        <v>129</v>
      </c>
      <c r="D21" s="61" t="s">
        <v>28</v>
      </c>
      <c r="E21" s="62">
        <v>-45</v>
      </c>
      <c r="F21" s="36" t="s">
        <v>130</v>
      </c>
    </row>
    <row r="22" spans="2:6" ht="16.5" customHeight="1" x14ac:dyDescent="0.25">
      <c r="B22" s="52" t="s">
        <v>131</v>
      </c>
      <c r="C22" s="53" t="s">
        <v>132</v>
      </c>
      <c r="D22" s="54" t="s">
        <v>98</v>
      </c>
      <c r="E22" s="55">
        <v>380</v>
      </c>
      <c r="F22" s="56" t="s">
        <v>133</v>
      </c>
    </row>
    <row r="23" spans="2:6" ht="16.5" customHeight="1" x14ac:dyDescent="0.25">
      <c r="B23" s="60" t="s">
        <v>134</v>
      </c>
      <c r="C23" s="24" t="s">
        <v>109</v>
      </c>
      <c r="D23" s="61" t="s">
        <v>24</v>
      </c>
      <c r="E23" s="62">
        <v>-128</v>
      </c>
      <c r="F23" s="36" t="s">
        <v>110</v>
      </c>
    </row>
    <row r="24" spans="2:6" ht="16.5" customHeight="1" x14ac:dyDescent="0.25">
      <c r="B24" s="57" t="s">
        <v>135</v>
      </c>
      <c r="C24" s="20" t="s">
        <v>136</v>
      </c>
      <c r="D24" s="58" t="s">
        <v>29</v>
      </c>
      <c r="E24" s="59">
        <v>-23</v>
      </c>
      <c r="F24" s="35" t="s">
        <v>137</v>
      </c>
    </row>
    <row r="25" spans="2:6" ht="16.5" customHeight="1" x14ac:dyDescent="0.25">
      <c r="B25" s="60" t="s">
        <v>138</v>
      </c>
      <c r="C25" s="24" t="s">
        <v>139</v>
      </c>
      <c r="D25" s="61" t="s">
        <v>30</v>
      </c>
      <c r="E25" s="62">
        <v>-35</v>
      </c>
      <c r="F25" s="36" t="s">
        <v>140</v>
      </c>
    </row>
    <row r="26" spans="2:6" ht="16.5" customHeight="1" x14ac:dyDescent="0.25">
      <c r="B26" s="57" t="s">
        <v>141</v>
      </c>
      <c r="C26" s="20" t="s">
        <v>142</v>
      </c>
      <c r="D26" s="58" t="s">
        <v>28</v>
      </c>
      <c r="E26" s="59">
        <v>-50</v>
      </c>
      <c r="F26" s="35" t="s">
        <v>143</v>
      </c>
    </row>
    <row r="27" spans="2:6" ht="16.5" customHeight="1" x14ac:dyDescent="0.25">
      <c r="B27" s="52" t="s">
        <v>144</v>
      </c>
      <c r="C27" s="53" t="s">
        <v>145</v>
      </c>
      <c r="D27" s="54" t="s">
        <v>98</v>
      </c>
      <c r="E27" s="55">
        <v>65</v>
      </c>
      <c r="F27" s="56" t="s">
        <v>146</v>
      </c>
    </row>
    <row r="28" spans="2:6" ht="16.5" customHeight="1" x14ac:dyDescent="0.25">
      <c r="B28" s="57" t="s">
        <v>147</v>
      </c>
      <c r="C28" s="20" t="s">
        <v>109</v>
      </c>
      <c r="D28" s="58" t="s">
        <v>24</v>
      </c>
      <c r="E28" s="59">
        <v>-130</v>
      </c>
      <c r="F28" s="35" t="s">
        <v>110</v>
      </c>
    </row>
    <row r="29" spans="2:6" ht="16.5" customHeight="1" x14ac:dyDescent="0.25">
      <c r="B29" s="60" t="s">
        <v>148</v>
      </c>
      <c r="C29" s="24" t="s">
        <v>149</v>
      </c>
      <c r="D29" s="61" t="s">
        <v>31</v>
      </c>
      <c r="E29" s="62">
        <v>-68</v>
      </c>
      <c r="F29" s="36" t="s">
        <v>150</v>
      </c>
    </row>
    <row r="30" spans="2:6" ht="16.5" customHeight="1" x14ac:dyDescent="0.25">
      <c r="B30" s="57" t="s">
        <v>151</v>
      </c>
      <c r="C30" s="20" t="s">
        <v>152</v>
      </c>
      <c r="D30" s="58" t="s">
        <v>31</v>
      </c>
      <c r="E30" s="59">
        <v>-28</v>
      </c>
      <c r="F30" s="35" t="s">
        <v>153</v>
      </c>
    </row>
    <row r="31" spans="2:6" ht="16.5" customHeight="1" x14ac:dyDescent="0.25">
      <c r="B31" s="60" t="s">
        <v>154</v>
      </c>
      <c r="C31" s="24" t="s">
        <v>155</v>
      </c>
      <c r="D31" s="61" t="s">
        <v>29</v>
      </c>
      <c r="E31" s="62">
        <v>-20</v>
      </c>
      <c r="F31" s="36"/>
    </row>
    <row r="32" spans="2:6" ht="16.5" customHeight="1" x14ac:dyDescent="0.25">
      <c r="B32" s="57" t="s">
        <v>156</v>
      </c>
      <c r="C32" s="20" t="s">
        <v>157</v>
      </c>
      <c r="D32" s="58" t="s">
        <v>31</v>
      </c>
      <c r="E32" s="59">
        <v>-25</v>
      </c>
      <c r="F32" s="35" t="s">
        <v>158</v>
      </c>
    </row>
    <row r="33" spans="2:6" ht="16.5" customHeight="1" x14ac:dyDescent="0.25">
      <c r="B33" s="60" t="s">
        <v>159</v>
      </c>
      <c r="C33" s="24" t="s">
        <v>160</v>
      </c>
      <c r="D33" s="61" t="s">
        <v>31</v>
      </c>
      <c r="E33" s="62">
        <v>-80</v>
      </c>
      <c r="F33" s="36" t="s">
        <v>161</v>
      </c>
    </row>
    <row r="34" spans="2:6" ht="16.5" customHeight="1" x14ac:dyDescent="0.25">
      <c r="B34" s="57" t="s">
        <v>162</v>
      </c>
      <c r="C34" s="20" t="s">
        <v>163</v>
      </c>
      <c r="D34" s="58" t="s">
        <v>25</v>
      </c>
      <c r="E34" s="59">
        <v>-88</v>
      </c>
      <c r="F34" s="35" t="s">
        <v>164</v>
      </c>
    </row>
    <row r="35" spans="2:6" ht="16.5" customHeight="1" x14ac:dyDescent="0.25"/>
    <row r="36" spans="2:6" ht="21.75" customHeight="1" x14ac:dyDescent="0.25">
      <c r="B36" s="81" t="s">
        <v>4</v>
      </c>
      <c r="C36" s="81"/>
      <c r="D36" s="81"/>
      <c r="E36" s="51">
        <f>SUMIF(E8:E34,"&gt;0",E8:E34)+SUMIF(E8:E34,"&lt;0",E8:E34)</f>
        <v>1847.6400000000003</v>
      </c>
      <c r="F36" s="45"/>
    </row>
    <row r="37" spans="2:6" ht="16.5" customHeight="1" x14ac:dyDescent="0.25"/>
    <row r="38" spans="2:6" ht="27.75" customHeight="1" x14ac:dyDescent="0.25">
      <c r="B38" s="82" t="s">
        <v>165</v>
      </c>
      <c r="C38" s="82"/>
      <c r="D38" s="82"/>
      <c r="E38" s="82"/>
      <c r="F38" s="82"/>
    </row>
    <row r="39" spans="2:6" ht="16.5" customHeight="1" x14ac:dyDescent="0.25"/>
    <row r="40" spans="2:6" ht="16.5" customHeight="1" x14ac:dyDescent="0.25"/>
    <row r="41" spans="2:6" ht="16.5" customHeight="1" x14ac:dyDescent="0.25"/>
    <row r="42" spans="2:6" ht="16.5" customHeight="1" x14ac:dyDescent="0.25"/>
    <row r="43" spans="2:6" ht="16.5" customHeight="1" x14ac:dyDescent="0.25"/>
    <row r="44" spans="2:6" ht="16.5" customHeight="1" x14ac:dyDescent="0.25"/>
    <row r="45" spans="2:6" ht="16.5" customHeight="1" x14ac:dyDescent="0.25"/>
    <row r="46" spans="2:6" ht="16.5" customHeight="1" x14ac:dyDescent="0.25"/>
    <row r="47" spans="2:6" ht="16.5" customHeight="1" x14ac:dyDescent="0.25"/>
    <row r="48" spans="2:6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</sheetData>
  <mergeCells count="4">
    <mergeCell ref="B2:F4"/>
    <mergeCell ref="B5:F5"/>
    <mergeCell ref="B36:D36"/>
    <mergeCell ref="B38:F38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8A020"/>
    <pageSetUpPr fitToPage="1"/>
  </sheetPr>
  <dimension ref="A1:Q29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" customWidth="1"/>
    <col min="2" max="2" width="22" customWidth="1"/>
    <col min="3" max="14" width="11" customWidth="1"/>
    <col min="15" max="15" width="12" customWidth="1"/>
    <col min="16" max="16" width="11" customWidth="1"/>
    <col min="17" max="17" width="2" customWidth="1"/>
  </cols>
  <sheetData>
    <row r="1" spans="1:17" ht="16.5" customHeight="1" x14ac:dyDescent="0.25"/>
    <row r="2" spans="1:17" ht="31.5" customHeight="1" x14ac:dyDescent="0.25">
      <c r="B2" s="83" t="s">
        <v>166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7" ht="16.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1:17" ht="16.5" customHeight="1" x14ac:dyDescent="0.25"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</row>
    <row r="5" spans="1:17" ht="16.5" customHeight="1" x14ac:dyDescent="0.25"/>
    <row r="6" spans="1:17" ht="16.5" customHeight="1" x14ac:dyDescent="0.25"/>
    <row r="7" spans="1:17" ht="19.5" customHeight="1" x14ac:dyDescent="0.25">
      <c r="A7" s="19"/>
      <c r="B7" s="19" t="s">
        <v>167</v>
      </c>
      <c r="C7" s="19" t="s">
        <v>168</v>
      </c>
      <c r="D7" s="19" t="s">
        <v>169</v>
      </c>
      <c r="E7" s="19" t="s">
        <v>170</v>
      </c>
      <c r="F7" s="19" t="s">
        <v>171</v>
      </c>
      <c r="G7" s="19" t="s">
        <v>172</v>
      </c>
      <c r="H7" s="19" t="s">
        <v>173</v>
      </c>
      <c r="I7" s="19" t="s">
        <v>174</v>
      </c>
      <c r="J7" s="19" t="s">
        <v>175</v>
      </c>
      <c r="K7" s="19" t="s">
        <v>176</v>
      </c>
      <c r="L7" s="19" t="s">
        <v>177</v>
      </c>
      <c r="M7" s="19" t="s">
        <v>178</v>
      </c>
      <c r="N7" s="19" t="s">
        <v>179</v>
      </c>
      <c r="O7" s="19" t="s">
        <v>180</v>
      </c>
      <c r="P7" s="19" t="s">
        <v>181</v>
      </c>
      <c r="Q7" s="19"/>
    </row>
    <row r="8" spans="1:17" ht="18" customHeight="1" x14ac:dyDescent="0.25">
      <c r="B8" s="20" t="s">
        <v>182</v>
      </c>
      <c r="C8" s="28">
        <v>4280</v>
      </c>
      <c r="D8" s="28">
        <v>4280</v>
      </c>
      <c r="E8" s="28">
        <v>4280</v>
      </c>
      <c r="F8" s="28">
        <v>4280</v>
      </c>
      <c r="G8" s="28">
        <v>4280</v>
      </c>
      <c r="H8" s="28">
        <v>4280</v>
      </c>
      <c r="I8" s="28">
        <v>4280</v>
      </c>
      <c r="J8" s="28">
        <v>4280</v>
      </c>
      <c r="K8" s="28">
        <v>4280</v>
      </c>
      <c r="L8" s="28">
        <v>4280</v>
      </c>
      <c r="M8" s="28">
        <v>4280</v>
      </c>
      <c r="N8" s="28">
        <v>4280</v>
      </c>
      <c r="O8" s="63">
        <f>SUM(C8:N8)</f>
        <v>51360</v>
      </c>
      <c r="P8" s="64">
        <f t="shared" ref="P8:P13" si="0">AVERAGE(C8:N8)</f>
        <v>4280</v>
      </c>
    </row>
    <row r="9" spans="1:17" ht="18" customHeight="1" x14ac:dyDescent="0.25">
      <c r="B9" s="24" t="s">
        <v>183</v>
      </c>
      <c r="C9" s="29">
        <v>1911</v>
      </c>
      <c r="D9" s="29">
        <v>1911</v>
      </c>
      <c r="E9" s="29">
        <v>1911</v>
      </c>
      <c r="F9" s="29">
        <v>1911</v>
      </c>
      <c r="G9" s="29">
        <v>1911</v>
      </c>
      <c r="H9" s="29">
        <v>1911</v>
      </c>
      <c r="I9" s="29">
        <v>1911</v>
      </c>
      <c r="J9" s="29">
        <v>1911</v>
      </c>
      <c r="K9" s="29">
        <v>1911</v>
      </c>
      <c r="L9" s="29">
        <v>1911</v>
      </c>
      <c r="M9" s="29">
        <v>1911</v>
      </c>
      <c r="N9" s="29">
        <v>1911</v>
      </c>
      <c r="O9" s="63">
        <f>SUM(C9:N9)</f>
        <v>22932</v>
      </c>
      <c r="P9" s="64">
        <f t="shared" si="0"/>
        <v>1911</v>
      </c>
    </row>
    <row r="10" spans="1:17" ht="18" customHeight="1" x14ac:dyDescent="0.25">
      <c r="B10" s="20" t="s">
        <v>184</v>
      </c>
      <c r="C10" s="28">
        <v>410</v>
      </c>
      <c r="D10" s="28">
        <v>390</v>
      </c>
      <c r="E10" s="28">
        <v>440</v>
      </c>
      <c r="F10" s="28">
        <v>370</v>
      </c>
      <c r="G10" s="28">
        <v>480</v>
      </c>
      <c r="H10" s="28">
        <v>520</v>
      </c>
      <c r="I10" s="28">
        <v>390</v>
      </c>
      <c r="J10" s="28">
        <v>350</v>
      </c>
      <c r="K10" s="28">
        <v>440</v>
      </c>
      <c r="L10" s="28">
        <v>410</v>
      </c>
      <c r="M10" s="28">
        <v>680</v>
      </c>
      <c r="N10" s="28">
        <v>750</v>
      </c>
      <c r="O10" s="63">
        <f>SUM(C10:N10)</f>
        <v>5630</v>
      </c>
      <c r="P10" s="64">
        <f t="shared" si="0"/>
        <v>469.16666666666669</v>
      </c>
    </row>
    <row r="11" spans="1:17" ht="18" customHeight="1" x14ac:dyDescent="0.25">
      <c r="B11" s="24" t="s">
        <v>185</v>
      </c>
      <c r="C11" s="29">
        <v>400</v>
      </c>
      <c r="D11" s="29">
        <v>400</v>
      </c>
      <c r="E11" s="29">
        <v>400</v>
      </c>
      <c r="F11" s="29">
        <v>400</v>
      </c>
      <c r="G11" s="29">
        <v>400</v>
      </c>
      <c r="H11" s="29">
        <v>400</v>
      </c>
      <c r="I11" s="29">
        <v>400</v>
      </c>
      <c r="J11" s="29">
        <v>400</v>
      </c>
      <c r="K11" s="29">
        <v>400</v>
      </c>
      <c r="L11" s="29">
        <v>400</v>
      </c>
      <c r="M11" s="29">
        <v>400</v>
      </c>
      <c r="N11" s="29">
        <v>400</v>
      </c>
      <c r="O11" s="63">
        <f>SUM(C11:N11)</f>
        <v>4800</v>
      </c>
      <c r="P11" s="64">
        <f t="shared" si="0"/>
        <v>400</v>
      </c>
    </row>
    <row r="12" spans="1:17" ht="18" customHeight="1" x14ac:dyDescent="0.25">
      <c r="B12" s="65" t="s">
        <v>186</v>
      </c>
      <c r="C12" s="66">
        <f t="shared" ref="C12:N12" si="1">C8-C9-C10-C11</f>
        <v>1559</v>
      </c>
      <c r="D12" s="66">
        <f t="shared" si="1"/>
        <v>1579</v>
      </c>
      <c r="E12" s="66">
        <f t="shared" si="1"/>
        <v>1529</v>
      </c>
      <c r="F12" s="66">
        <f t="shared" si="1"/>
        <v>1599</v>
      </c>
      <c r="G12" s="66">
        <f t="shared" si="1"/>
        <v>1489</v>
      </c>
      <c r="H12" s="66">
        <f t="shared" si="1"/>
        <v>1449</v>
      </c>
      <c r="I12" s="66">
        <f t="shared" si="1"/>
        <v>1579</v>
      </c>
      <c r="J12" s="66">
        <f t="shared" si="1"/>
        <v>1619</v>
      </c>
      <c r="K12" s="66">
        <f t="shared" si="1"/>
        <v>1529</v>
      </c>
      <c r="L12" s="66">
        <f t="shared" si="1"/>
        <v>1559</v>
      </c>
      <c r="M12" s="66">
        <f t="shared" si="1"/>
        <v>1289</v>
      </c>
      <c r="N12" s="66">
        <f t="shared" si="1"/>
        <v>1219</v>
      </c>
      <c r="O12" s="67">
        <f>SUM(C12:N12)</f>
        <v>17998</v>
      </c>
      <c r="P12" s="64">
        <f t="shared" si="0"/>
        <v>1499.8333333333333</v>
      </c>
    </row>
    <row r="13" spans="1:17" ht="18" customHeight="1" x14ac:dyDescent="0.25">
      <c r="B13" s="68" t="s">
        <v>14</v>
      </c>
      <c r="C13" s="69">
        <f t="shared" ref="C13:N13" si="2">IF(C8&gt;0,C11/C8,0)</f>
        <v>9.3457943925233641E-2</v>
      </c>
      <c r="D13" s="69">
        <f t="shared" si="2"/>
        <v>9.3457943925233641E-2</v>
      </c>
      <c r="E13" s="69">
        <f t="shared" si="2"/>
        <v>9.3457943925233641E-2</v>
      </c>
      <c r="F13" s="69">
        <f t="shared" si="2"/>
        <v>9.3457943925233641E-2</v>
      </c>
      <c r="G13" s="69">
        <f t="shared" si="2"/>
        <v>9.3457943925233641E-2</v>
      </c>
      <c r="H13" s="69">
        <f t="shared" si="2"/>
        <v>9.3457943925233641E-2</v>
      </c>
      <c r="I13" s="69">
        <f t="shared" si="2"/>
        <v>9.3457943925233641E-2</v>
      </c>
      <c r="J13" s="69">
        <f t="shared" si="2"/>
        <v>9.3457943925233641E-2</v>
      </c>
      <c r="K13" s="69">
        <f t="shared" si="2"/>
        <v>9.3457943925233641E-2</v>
      </c>
      <c r="L13" s="69">
        <f t="shared" si="2"/>
        <v>9.3457943925233641E-2</v>
      </c>
      <c r="M13" s="69">
        <f t="shared" si="2"/>
        <v>9.3457943925233641E-2</v>
      </c>
      <c r="N13" s="69">
        <f t="shared" si="2"/>
        <v>9.3457943925233641E-2</v>
      </c>
      <c r="O13" s="70">
        <f>AVERAGE(C13:N13)</f>
        <v>9.3457943925233641E-2</v>
      </c>
      <c r="P13" s="71">
        <f t="shared" si="0"/>
        <v>9.3457943925233641E-2</v>
      </c>
    </row>
    <row r="14" spans="1:17" ht="16.5" customHeight="1" x14ac:dyDescent="0.25"/>
    <row r="15" spans="1:17" ht="16.5" customHeight="1" x14ac:dyDescent="0.25"/>
    <row r="16" spans="1:17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6.5" customHeight="1" x14ac:dyDescent="0.25"/>
    <row r="28" ht="16.5" customHeight="1" x14ac:dyDescent="0.25"/>
    <row r="29" ht="16.5" customHeight="1" x14ac:dyDescent="0.25"/>
  </sheetData>
  <mergeCells count="1">
    <mergeCell ref="B2:P4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B52AB"/>
    <pageSetUpPr fitToPage="1"/>
  </sheetPr>
  <dimension ref="A1:H34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2" customWidth="1"/>
    <col min="2" max="2" width="26" customWidth="1"/>
    <col min="3" max="5" width="14" customWidth="1"/>
    <col min="6" max="6" width="16" customWidth="1"/>
    <col min="7" max="7" width="14" customWidth="1"/>
    <col min="8" max="8" width="2" customWidth="1"/>
  </cols>
  <sheetData>
    <row r="1" spans="1:8" ht="16.5" customHeight="1" x14ac:dyDescent="0.25"/>
    <row r="2" spans="1:8" ht="31.5" customHeight="1" x14ac:dyDescent="0.25">
      <c r="B2" s="2" t="s">
        <v>187</v>
      </c>
      <c r="C2" s="2"/>
      <c r="D2" s="2"/>
      <c r="E2" s="2"/>
      <c r="F2" s="2"/>
      <c r="G2" s="2"/>
    </row>
    <row r="3" spans="1:8" ht="16.5" customHeight="1" x14ac:dyDescent="0.25">
      <c r="B3" s="2"/>
      <c r="C3" s="2"/>
      <c r="D3" s="2"/>
      <c r="E3" s="2"/>
      <c r="F3" s="2"/>
      <c r="G3" s="2"/>
    </row>
    <row r="4" spans="1:8" ht="16.5" customHeight="1" x14ac:dyDescent="0.25">
      <c r="B4" s="2"/>
      <c r="C4" s="2"/>
      <c r="D4" s="2"/>
      <c r="E4" s="2"/>
      <c r="F4" s="2"/>
      <c r="G4" s="2"/>
    </row>
    <row r="5" spans="1:8" ht="16.5" customHeight="1" x14ac:dyDescent="0.25">
      <c r="B5" s="1" t="s">
        <v>188</v>
      </c>
      <c r="C5" s="1"/>
      <c r="D5" s="1"/>
      <c r="E5" s="1"/>
      <c r="F5" s="1"/>
      <c r="G5" s="1"/>
    </row>
    <row r="6" spans="1:8" ht="16.5" customHeight="1" x14ac:dyDescent="0.25"/>
    <row r="7" spans="1:8" ht="19.5" customHeight="1" x14ac:dyDescent="0.25">
      <c r="A7" s="15"/>
      <c r="B7" s="15" t="s">
        <v>189</v>
      </c>
      <c r="C7" s="15" t="s">
        <v>190</v>
      </c>
      <c r="D7" s="15" t="s">
        <v>191</v>
      </c>
      <c r="E7" s="15" t="s">
        <v>192</v>
      </c>
      <c r="F7" s="15" t="s">
        <v>193</v>
      </c>
      <c r="G7" s="15" t="s">
        <v>194</v>
      </c>
      <c r="H7" s="15"/>
    </row>
    <row r="8" spans="1:8" ht="18" customHeight="1" x14ac:dyDescent="0.25">
      <c r="B8" s="20" t="s">
        <v>195</v>
      </c>
      <c r="C8" s="34">
        <v>9600</v>
      </c>
      <c r="D8" s="28">
        <v>4200</v>
      </c>
      <c r="E8" s="72">
        <f t="shared" ref="E8:E14" si="0">MAX(0,C8-D8)</f>
        <v>5400</v>
      </c>
      <c r="F8" s="73">
        <f t="shared" ref="F8:F14" ca="1" si="1">IFERROR(E8/MAX(1,12-MONTH(TODAY())+1),0)</f>
        <v>1080</v>
      </c>
      <c r="G8" s="74" t="str">
        <f t="shared" ref="G8:G14" si="2">IFERROR(IF(C8&gt;0,TEXT(D8/C8,"0%")&amp;" "&amp;REPT("█",ROUND(D8/C8*10,0)),"—"),"—")</f>
        <v>44% ████</v>
      </c>
    </row>
    <row r="9" spans="1:8" ht="18" customHeight="1" x14ac:dyDescent="0.25">
      <c r="B9" s="24" t="s">
        <v>196</v>
      </c>
      <c r="C9" s="34">
        <v>2500</v>
      </c>
      <c r="D9" s="29">
        <v>850</v>
      </c>
      <c r="E9" s="75">
        <f t="shared" si="0"/>
        <v>1650</v>
      </c>
      <c r="F9" s="76">
        <f t="shared" ca="1" si="1"/>
        <v>330</v>
      </c>
      <c r="G9" s="77" t="str">
        <f t="shared" si="2"/>
        <v>34% ███</v>
      </c>
    </row>
    <row r="10" spans="1:8" ht="18" customHeight="1" x14ac:dyDescent="0.25">
      <c r="B10" s="20" t="s">
        <v>197</v>
      </c>
      <c r="C10" s="34">
        <v>800</v>
      </c>
      <c r="D10" s="28">
        <v>800</v>
      </c>
      <c r="E10" s="72">
        <f t="shared" si="0"/>
        <v>0</v>
      </c>
      <c r="F10" s="73">
        <f t="shared" ca="1" si="1"/>
        <v>0</v>
      </c>
      <c r="G10" s="74" t="str">
        <f t="shared" si="2"/>
        <v>100% ██████████</v>
      </c>
    </row>
    <row r="11" spans="1:8" ht="18" customHeight="1" x14ac:dyDescent="0.25">
      <c r="B11" s="24" t="s">
        <v>198</v>
      </c>
      <c r="C11" s="34">
        <v>1200</v>
      </c>
      <c r="D11" s="29">
        <v>300</v>
      </c>
      <c r="E11" s="75">
        <f t="shared" si="0"/>
        <v>900</v>
      </c>
      <c r="F11" s="76">
        <f t="shared" ca="1" si="1"/>
        <v>180</v>
      </c>
      <c r="G11" s="77" t="str">
        <f t="shared" si="2"/>
        <v>25% ███</v>
      </c>
    </row>
    <row r="12" spans="1:8" ht="18" customHeight="1" x14ac:dyDescent="0.25">
      <c r="B12" s="20" t="s">
        <v>199</v>
      </c>
      <c r="C12" s="34">
        <v>600</v>
      </c>
      <c r="D12" s="28">
        <v>200</v>
      </c>
      <c r="E12" s="72">
        <f t="shared" si="0"/>
        <v>400</v>
      </c>
      <c r="F12" s="73">
        <f t="shared" ca="1" si="1"/>
        <v>80</v>
      </c>
      <c r="G12" s="74" t="str">
        <f t="shared" si="2"/>
        <v>33% ███</v>
      </c>
    </row>
    <row r="13" spans="1:8" ht="18" customHeight="1" x14ac:dyDescent="0.25">
      <c r="B13" s="24" t="s">
        <v>200</v>
      </c>
      <c r="C13" s="34">
        <v>500</v>
      </c>
      <c r="D13" s="29">
        <v>500</v>
      </c>
      <c r="E13" s="75">
        <f t="shared" si="0"/>
        <v>0</v>
      </c>
      <c r="F13" s="76">
        <f t="shared" ca="1" si="1"/>
        <v>0</v>
      </c>
      <c r="G13" s="77" t="str">
        <f t="shared" si="2"/>
        <v>100% ██████████</v>
      </c>
    </row>
    <row r="14" spans="1:8" ht="18" customHeight="1" x14ac:dyDescent="0.25">
      <c r="B14" s="20" t="s">
        <v>201</v>
      </c>
      <c r="C14" s="34">
        <v>0</v>
      </c>
      <c r="D14" s="28">
        <v>0</v>
      </c>
      <c r="E14" s="72">
        <f t="shared" si="0"/>
        <v>0</v>
      </c>
      <c r="F14" s="73">
        <f t="shared" ca="1" si="1"/>
        <v>0</v>
      </c>
      <c r="G14" s="74" t="str">
        <f t="shared" si="2"/>
        <v>—</v>
      </c>
    </row>
    <row r="15" spans="1:8" ht="16.5" customHeight="1" x14ac:dyDescent="0.25"/>
    <row r="16" spans="1:8" ht="21.75" customHeight="1" x14ac:dyDescent="0.25">
      <c r="B16" s="37" t="s">
        <v>202</v>
      </c>
      <c r="C16" s="38">
        <f>SUM(C8:C14)</f>
        <v>15200</v>
      </c>
      <c r="D16" s="38">
        <f>SUM(D8:D14)</f>
        <v>6850</v>
      </c>
      <c r="E16" s="38">
        <f>SUM(E8:E14)</f>
        <v>8350</v>
      </c>
      <c r="F16" s="38">
        <f ca="1">SUM(F8:F14)</f>
        <v>1670</v>
      </c>
      <c r="G16" s="37" t="str">
        <f>IFERROR(TEXT(D16/C16,"0%"),"—")</f>
        <v>45%</v>
      </c>
    </row>
    <row r="17" spans="1:8" ht="16.5" customHeight="1" x14ac:dyDescent="0.25"/>
    <row r="18" spans="1:8" ht="21.75" customHeight="1" x14ac:dyDescent="0.25">
      <c r="B18" s="79" t="s">
        <v>203</v>
      </c>
      <c r="C18" s="79"/>
      <c r="D18" s="79"/>
      <c r="E18" s="79"/>
      <c r="F18" s="79"/>
      <c r="G18" s="79"/>
    </row>
    <row r="19" spans="1:8" ht="18" customHeight="1" x14ac:dyDescent="0.25">
      <c r="A19" s="19"/>
      <c r="B19" s="19" t="s">
        <v>204</v>
      </c>
      <c r="C19" s="19" t="s">
        <v>205</v>
      </c>
      <c r="D19" s="19" t="s">
        <v>206</v>
      </c>
      <c r="E19" s="19" t="s">
        <v>20</v>
      </c>
      <c r="F19" s="19" t="s">
        <v>21</v>
      </c>
      <c r="G19" s="19" t="s">
        <v>207</v>
      </c>
      <c r="H19" s="19"/>
    </row>
    <row r="20" spans="1:8" ht="18" customHeight="1" x14ac:dyDescent="0.25">
      <c r="B20" s="20" t="s">
        <v>208</v>
      </c>
      <c r="C20" s="21">
        <v>0.5</v>
      </c>
      <c r="D20" s="78">
        <f>Einnahmen!D20*0.5</f>
        <v>2172.5</v>
      </c>
      <c r="E20" s="28">
        <f>Ausgaben!F36</f>
        <v>2191.36</v>
      </c>
      <c r="F20" s="28">
        <f>D20-E20</f>
        <v>-18.860000000000127</v>
      </c>
      <c r="G20" s="23" t="str">
        <f>IF(F20&gt;=0,"✔ Im Rahmen","⚠ Überschreitung")</f>
        <v>⚠ Überschreitung</v>
      </c>
    </row>
    <row r="21" spans="1:8" ht="18" customHeight="1" x14ac:dyDescent="0.25">
      <c r="B21" s="24" t="s">
        <v>209</v>
      </c>
      <c r="C21" s="25">
        <v>0.3</v>
      </c>
      <c r="D21" s="78">
        <f>Einnahmen!D20*0.3</f>
        <v>1303.5</v>
      </c>
      <c r="E21" s="29">
        <f>Ausgaben!F49</f>
        <v>426</v>
      </c>
      <c r="F21" s="29">
        <f>D21-E21</f>
        <v>877.5</v>
      </c>
      <c r="G21" s="27" t="str">
        <f>IF(F21&gt;=0,"✔ Im Rahmen","⚠ Überschreitung")</f>
        <v>✔ Im Rahmen</v>
      </c>
    </row>
    <row r="22" spans="1:8" ht="18" customHeight="1" x14ac:dyDescent="0.25">
      <c r="B22" s="20" t="s">
        <v>210</v>
      </c>
      <c r="C22" s="21">
        <v>0.2</v>
      </c>
      <c r="D22" s="78">
        <f>Einnahmen!D20*0.2</f>
        <v>869</v>
      </c>
      <c r="E22" s="28">
        <f>Einnahmen!D20-Ausgaben!F36-Ausgaben!F49</f>
        <v>1727.6399999999999</v>
      </c>
      <c r="F22" s="28">
        <f>D22-E22</f>
        <v>-858.63999999999987</v>
      </c>
      <c r="G22" s="23" t="str">
        <f>IF(F22&gt;=0,"✔ Im Rahmen","⚠ Überschreitung")</f>
        <v>⚠ Überschreitung</v>
      </c>
    </row>
    <row r="23" spans="1:8" ht="16.5" customHeight="1" x14ac:dyDescent="0.25"/>
    <row r="24" spans="1:8" ht="16.5" customHeight="1" x14ac:dyDescent="0.25"/>
    <row r="25" spans="1:8" ht="16.5" customHeight="1" x14ac:dyDescent="0.25"/>
    <row r="26" spans="1:8" ht="16.5" customHeight="1" x14ac:dyDescent="0.25"/>
    <row r="27" spans="1:8" ht="16.5" customHeight="1" x14ac:dyDescent="0.25"/>
    <row r="28" spans="1:8" ht="16.5" customHeight="1" x14ac:dyDescent="0.25"/>
    <row r="29" spans="1:8" ht="16.5" customHeight="1" x14ac:dyDescent="0.25"/>
    <row r="30" spans="1:8" ht="16.5" customHeight="1" x14ac:dyDescent="0.25"/>
    <row r="31" spans="1:8" ht="16.5" customHeight="1" x14ac:dyDescent="0.25"/>
    <row r="32" spans="1:8" ht="16.5" customHeight="1" x14ac:dyDescent="0.25"/>
    <row r="33" ht="16.5" customHeight="1" x14ac:dyDescent="0.25"/>
    <row r="34" ht="16.5" customHeight="1" x14ac:dyDescent="0.25"/>
  </sheetData>
  <mergeCells count="3">
    <mergeCell ref="B2:G4"/>
    <mergeCell ref="B5:G5"/>
    <mergeCell ref="B18:G18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📊 Übersicht</vt:lpstr>
      <vt:lpstr>Einnahmen</vt:lpstr>
      <vt:lpstr>Ausgaben</vt:lpstr>
      <vt:lpstr>Buchungsjournal</vt:lpstr>
      <vt:lpstr>Jahresplan</vt:lpstr>
      <vt:lpstr>Sparziele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2026-08-03T05:15:46Z</dcterms:created>
  <dcterms:modified xsi:type="dcterms:W3CDTF">2026-08-03T06:32:43Z</dcterms:modified>
  <dc:language>en-US</dc:language>
</cp:coreProperties>
</file>