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sergi\Documents\SEO\SEO\AA_Webs\Excel Vorlage\Generador\"/>
    </mc:Choice>
  </mc:AlternateContent>
  <xr:revisionPtr revIDLastSave="0" documentId="13_ncr:1_{4EF6C905-2F5B-4C71-B627-16CD17B3E782}" xr6:coauthVersionLast="47" xr6:coauthVersionMax="47" xr10:uidLastSave="{00000000-0000-0000-0000-000000000000}"/>
  <bookViews>
    <workbookView xWindow="1035" yWindow="1035" windowWidth="25500" windowHeight="13500" tabRatio="500" xr2:uid="{00000000-000D-0000-FFFF-FFFF00000000}"/>
  </bookViews>
  <sheets>
    <sheet name="Übersicht" sheetId="1" r:id="rId1"/>
    <sheet name="Kategorien" sheetId="2" r:id="rId2"/>
    <sheet name="Buchungen" sheetId="3" r:id="rId3"/>
  </sheets>
  <definedNames>
    <definedName name="_xlnm._FilterDatabase" localSheetId="2" hidden="1">Buchungen!$A$4:$G$259</definedName>
    <definedName name="_xlnm.Print_Area" localSheetId="0">Übersicht!$A$1:$M$46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261" i="3" l="1"/>
  <c r="F260" i="3"/>
  <c r="G259" i="3"/>
  <c r="G258" i="3"/>
  <c r="G257" i="3"/>
  <c r="G256" i="3"/>
  <c r="G255" i="3"/>
  <c r="G254" i="3"/>
  <c r="G253" i="3"/>
  <c r="G252" i="3"/>
  <c r="G251" i="3"/>
  <c r="G250" i="3"/>
  <c r="G249" i="3"/>
  <c r="G248" i="3"/>
  <c r="G247" i="3"/>
  <c r="G246" i="3"/>
  <c r="G245" i="3"/>
  <c r="G244" i="3"/>
  <c r="G243" i="3"/>
  <c r="G242" i="3"/>
  <c r="G241" i="3"/>
  <c r="G240" i="3"/>
  <c r="G239" i="3"/>
  <c r="G238" i="3"/>
  <c r="G237" i="3"/>
  <c r="G236" i="3"/>
  <c r="G235" i="3"/>
  <c r="G234" i="3"/>
  <c r="G233" i="3"/>
  <c r="G232" i="3"/>
  <c r="G231" i="3"/>
  <c r="G230" i="3"/>
  <c r="G229" i="3"/>
  <c r="G228" i="3"/>
  <c r="G227" i="3"/>
  <c r="G226" i="3"/>
  <c r="G225" i="3"/>
  <c r="G224" i="3"/>
  <c r="G223" i="3"/>
  <c r="G222" i="3"/>
  <c r="G221" i="3"/>
  <c r="G220" i="3"/>
  <c r="G219" i="3"/>
  <c r="G218" i="3"/>
  <c r="G217" i="3"/>
  <c r="G216" i="3"/>
  <c r="G215" i="3"/>
  <c r="G214" i="3"/>
  <c r="G213" i="3"/>
  <c r="G212" i="3"/>
  <c r="G211" i="3"/>
  <c r="G210" i="3"/>
  <c r="G209" i="3"/>
  <c r="G208" i="3"/>
  <c r="G207" i="3"/>
  <c r="G206" i="3"/>
  <c r="G205" i="3"/>
  <c r="G204" i="3"/>
  <c r="G203" i="3"/>
  <c r="G202" i="3"/>
  <c r="G201" i="3"/>
  <c r="G200" i="3"/>
  <c r="G199" i="3"/>
  <c r="G198" i="3"/>
  <c r="G197" i="3"/>
  <c r="G196" i="3"/>
  <c r="G195" i="3"/>
  <c r="G194" i="3"/>
  <c r="G193" i="3"/>
  <c r="G192" i="3"/>
  <c r="G191" i="3"/>
  <c r="G190" i="3"/>
  <c r="G189" i="3"/>
  <c r="G188" i="3"/>
  <c r="G187" i="3"/>
  <c r="G186" i="3"/>
  <c r="G185" i="3"/>
  <c r="G184" i="3"/>
  <c r="G183" i="3"/>
  <c r="G182" i="3"/>
  <c r="G181" i="3"/>
  <c r="G180" i="3"/>
  <c r="G179" i="3"/>
  <c r="G178" i="3"/>
  <c r="G177" i="3"/>
  <c r="G176" i="3"/>
  <c r="G175" i="3"/>
  <c r="G174" i="3"/>
  <c r="G173" i="3"/>
  <c r="G172" i="3"/>
  <c r="G171" i="3"/>
  <c r="G170" i="3"/>
  <c r="G169" i="3"/>
  <c r="G168" i="3"/>
  <c r="G167" i="3"/>
  <c r="G166" i="3"/>
  <c r="G165" i="3"/>
  <c r="G164" i="3"/>
  <c r="G163" i="3"/>
  <c r="G162" i="3"/>
  <c r="G161" i="3"/>
  <c r="G160" i="3"/>
  <c r="G159" i="3"/>
  <c r="G158" i="3"/>
  <c r="G157" i="3"/>
  <c r="G156" i="3"/>
  <c r="G155" i="3"/>
  <c r="G154" i="3"/>
  <c r="G153" i="3"/>
  <c r="G152" i="3"/>
  <c r="G151" i="3"/>
  <c r="G150" i="3"/>
  <c r="G149" i="3"/>
  <c r="G148" i="3"/>
  <c r="G147" i="3"/>
  <c r="G146" i="3"/>
  <c r="G145" i="3"/>
  <c r="G144" i="3"/>
  <c r="G143" i="3"/>
  <c r="G142" i="3"/>
  <c r="G141" i="3"/>
  <c r="G140" i="3"/>
  <c r="G139" i="3"/>
  <c r="G138" i="3"/>
  <c r="G137" i="3"/>
  <c r="G136" i="3"/>
  <c r="G135" i="3"/>
  <c r="G134" i="3"/>
  <c r="G133" i="3"/>
  <c r="G132" i="3"/>
  <c r="G131" i="3"/>
  <c r="G130" i="3"/>
  <c r="G129" i="3"/>
  <c r="G128" i="3"/>
  <c r="G127" i="3"/>
  <c r="G126" i="3"/>
  <c r="G125" i="3"/>
  <c r="G124" i="3"/>
  <c r="G123" i="3"/>
  <c r="G122" i="3"/>
  <c r="G121" i="3"/>
  <c r="G120" i="3"/>
  <c r="G119" i="3"/>
  <c r="G118" i="3"/>
  <c r="G117" i="3"/>
  <c r="G116" i="3"/>
  <c r="G115" i="3"/>
  <c r="G114" i="3"/>
  <c r="G113" i="3"/>
  <c r="G112" i="3"/>
  <c r="G111" i="3"/>
  <c r="G110" i="3"/>
  <c r="G109" i="3"/>
  <c r="G108" i="3"/>
  <c r="G107" i="3"/>
  <c r="G106" i="3"/>
  <c r="G105" i="3"/>
  <c r="G104" i="3"/>
  <c r="G103" i="3"/>
  <c r="G102" i="3"/>
  <c r="G101" i="3"/>
  <c r="G100" i="3"/>
  <c r="G99" i="3"/>
  <c r="G98" i="3"/>
  <c r="G97" i="3"/>
  <c r="G96" i="3"/>
  <c r="G95" i="3"/>
  <c r="G94" i="3"/>
  <c r="G93" i="3"/>
  <c r="G92" i="3"/>
  <c r="G91" i="3"/>
  <c r="G90" i="3"/>
  <c r="G89" i="3"/>
  <c r="G88" i="3"/>
  <c r="G87" i="3"/>
  <c r="G86" i="3"/>
  <c r="G85" i="3"/>
  <c r="G84" i="3"/>
  <c r="G83" i="3"/>
  <c r="G82" i="3"/>
  <c r="G81" i="3"/>
  <c r="G80" i="3"/>
  <c r="G79" i="3"/>
  <c r="G78" i="3"/>
  <c r="G77" i="3"/>
  <c r="G76" i="3"/>
  <c r="G75" i="3"/>
  <c r="G74" i="3"/>
  <c r="G73" i="3"/>
  <c r="G72" i="3"/>
  <c r="G71" i="3"/>
  <c r="G70" i="3"/>
  <c r="G69" i="3"/>
  <c r="G68" i="3"/>
  <c r="G67" i="3"/>
  <c r="G66" i="3"/>
  <c r="G65" i="3"/>
  <c r="G64" i="3"/>
  <c r="G63" i="3"/>
  <c r="G62" i="3"/>
  <c r="C18" i="1" s="1"/>
  <c r="G61" i="3"/>
  <c r="G60" i="3"/>
  <c r="G59" i="3"/>
  <c r="G58" i="3"/>
  <c r="G57" i="3"/>
  <c r="G56" i="3"/>
  <c r="G55" i="3"/>
  <c r="G54" i="3"/>
  <c r="G53" i="3"/>
  <c r="G52" i="3"/>
  <c r="G51" i="3"/>
  <c r="G50" i="3"/>
  <c r="G49" i="3"/>
  <c r="G48" i="3"/>
  <c r="G47" i="3"/>
  <c r="G46" i="3"/>
  <c r="G45" i="3"/>
  <c r="G44" i="3"/>
  <c r="G43" i="3"/>
  <c r="G42" i="3"/>
  <c r="G41" i="3"/>
  <c r="G40" i="3"/>
  <c r="G39" i="3"/>
  <c r="G38" i="3"/>
  <c r="G37" i="3"/>
  <c r="G36" i="3"/>
  <c r="G35" i="3"/>
  <c r="G34" i="3"/>
  <c r="G33" i="3"/>
  <c r="G32" i="3"/>
  <c r="G31" i="3"/>
  <c r="G30" i="3"/>
  <c r="G29" i="3"/>
  <c r="G28" i="3"/>
  <c r="G27" i="3"/>
  <c r="G26" i="3"/>
  <c r="G25" i="3"/>
  <c r="G24" i="3"/>
  <c r="G23" i="3"/>
  <c r="C12" i="1" s="1"/>
  <c r="G22" i="3"/>
  <c r="B11" i="1" s="1"/>
  <c r="D11" i="1" s="1"/>
  <c r="G21" i="3"/>
  <c r="G20" i="3"/>
  <c r="G19" i="3"/>
  <c r="G18" i="3"/>
  <c r="G17" i="3"/>
  <c r="G16" i="3"/>
  <c r="G15" i="3"/>
  <c r="G14" i="3"/>
  <c r="G13" i="3"/>
  <c r="G12" i="3"/>
  <c r="G11" i="3"/>
  <c r="G10" i="3"/>
  <c r="G9" i="3"/>
  <c r="G8" i="3"/>
  <c r="G7" i="3"/>
  <c r="G6" i="3"/>
  <c r="G5" i="3"/>
  <c r="C15" i="1" s="1"/>
  <c r="D23" i="2"/>
  <c r="E22" i="2"/>
  <c r="E23" i="2" s="1"/>
  <c r="E21" i="2"/>
  <c r="E20" i="2"/>
  <c r="E19" i="2"/>
  <c r="E18" i="2"/>
  <c r="E17" i="2"/>
  <c r="E16" i="2"/>
  <c r="E15" i="2"/>
  <c r="E14" i="2"/>
  <c r="E13" i="2"/>
  <c r="E12" i="2"/>
  <c r="E11" i="2"/>
  <c r="E10" i="2"/>
  <c r="B29" i="1" s="1"/>
  <c r="D29" i="1" s="1"/>
  <c r="E9" i="2"/>
  <c r="E8" i="2"/>
  <c r="E7" i="2"/>
  <c r="B26" i="1" s="1"/>
  <c r="D26" i="1" s="1"/>
  <c r="E6" i="2"/>
  <c r="B25" i="1" s="1"/>
  <c r="C41" i="1"/>
  <c r="C40" i="1"/>
  <c r="E40" i="1" s="1"/>
  <c r="B40" i="1"/>
  <c r="D40" i="1" s="1"/>
  <c r="C39" i="1"/>
  <c r="B39" i="1"/>
  <c r="E39" i="1" s="1"/>
  <c r="C38" i="1"/>
  <c r="E38" i="1" s="1"/>
  <c r="B38" i="1"/>
  <c r="D38" i="1" s="1"/>
  <c r="C37" i="1"/>
  <c r="E37" i="1" s="1"/>
  <c r="B37" i="1"/>
  <c r="D37" i="1" s="1"/>
  <c r="C36" i="1"/>
  <c r="E36" i="1" s="1"/>
  <c r="B36" i="1"/>
  <c r="D36" i="1" s="1"/>
  <c r="C35" i="1"/>
  <c r="E35" i="1" s="1"/>
  <c r="B35" i="1"/>
  <c r="D35" i="1" s="1"/>
  <c r="C34" i="1"/>
  <c r="B34" i="1"/>
  <c r="E34" i="1" s="1"/>
  <c r="C33" i="1"/>
  <c r="E33" i="1" s="1"/>
  <c r="B33" i="1"/>
  <c r="D33" i="1" s="1"/>
  <c r="C32" i="1"/>
  <c r="E32" i="1" s="1"/>
  <c r="B32" i="1"/>
  <c r="D32" i="1" s="1"/>
  <c r="C31" i="1"/>
  <c r="E31" i="1" s="1"/>
  <c r="B31" i="1"/>
  <c r="D31" i="1" s="1"/>
  <c r="C30" i="1"/>
  <c r="E30" i="1" s="1"/>
  <c r="B30" i="1"/>
  <c r="D30" i="1" s="1"/>
  <c r="C29" i="1"/>
  <c r="E29" i="1" s="1"/>
  <c r="C28" i="1"/>
  <c r="E28" i="1" s="1"/>
  <c r="B28" i="1"/>
  <c r="D28" i="1" s="1"/>
  <c r="C27" i="1"/>
  <c r="E27" i="1" s="1"/>
  <c r="B27" i="1"/>
  <c r="D27" i="1" s="1"/>
  <c r="C26" i="1"/>
  <c r="C25" i="1"/>
  <c r="B18" i="1"/>
  <c r="C11" i="1"/>
  <c r="E5" i="1"/>
  <c r="A5" i="1"/>
  <c r="I5" i="1" s="1"/>
  <c r="D25" i="1" l="1"/>
  <c r="D18" i="1"/>
  <c r="E25" i="1"/>
  <c r="E26" i="1"/>
  <c r="C13" i="1"/>
  <c r="B20" i="1"/>
  <c r="C20" i="1"/>
  <c r="B12" i="1"/>
  <c r="D12" i="1" s="1"/>
  <c r="D34" i="1"/>
  <c r="D39" i="1"/>
  <c r="B14" i="1"/>
  <c r="D14" i="1" s="1"/>
  <c r="B15" i="1"/>
  <c r="D15" i="1" s="1"/>
  <c r="M5" i="1"/>
  <c r="B9" i="1"/>
  <c r="C9" i="1"/>
  <c r="B16" i="1"/>
  <c r="C16" i="1"/>
  <c r="C19" i="1"/>
  <c r="B13" i="1"/>
  <c r="B10" i="1"/>
  <c r="B41" i="1"/>
  <c r="D41" i="1" s="1"/>
  <c r="C10" i="1"/>
  <c r="B17" i="1"/>
  <c r="C17" i="1"/>
  <c r="C42" i="1"/>
  <c r="B19" i="1"/>
  <c r="C14" i="1"/>
  <c r="D20" i="1" l="1"/>
  <c r="C21" i="1"/>
  <c r="D16" i="1"/>
  <c r="D19" i="1"/>
  <c r="D17" i="1"/>
  <c r="B42" i="1"/>
  <c r="E42" i="1" s="1"/>
  <c r="B21" i="1"/>
  <c r="D9" i="1"/>
  <c r="D10" i="1"/>
  <c r="D42" i="1"/>
  <c r="D13" i="1"/>
  <c r="E41" i="1"/>
  <c r="D21" i="1" l="1"/>
</calcChain>
</file>

<file path=xl/sharedStrings.xml><?xml version="1.0" encoding="utf-8"?>
<sst xmlns="http://schemas.openxmlformats.org/spreadsheetml/2006/main" count="1077" uniqueCount="124">
  <si>
    <t xml:space="preserve">  Übersicht Ihrer Einnahmen, Ausgaben und Sparquote auf einen Blick</t>
  </si>
  <si>
    <t>EINNAHMEN 2026</t>
  </si>
  <si>
    <t>AUSGABEN 2026</t>
  </si>
  <si>
    <t>FREIER SALDO</t>
  </si>
  <si>
    <t>SPARQUOTE</t>
  </si>
  <si>
    <t xml:space="preserve">  Monatsverlauf</t>
  </si>
  <si>
    <t>Monat</t>
  </si>
  <si>
    <t>Einnahmen</t>
  </si>
  <si>
    <t>Ausgaben</t>
  </si>
  <si>
    <t>Saldo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</si>
  <si>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</si>
  <si>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</si>
  <si>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</si>
  <si>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</si>
  <si>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</si>
  <si>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</si>
  <si>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</si>
  <si>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</si>
  <si>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</si>
  <si>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</si>
  <si>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</si>
  <si>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</si>
  <si>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Gesamt</t>
  </si>
  <si>
    <t xml:space="preserve">  Ausgaben nach Kategorie</t>
  </si>
  <si>
    <t>Kategorie</t>
  </si>
  <si>
    <t>Jahresbudget</t>
  </si>
  <si>
    <t>Ausgegeben</t>
  </si>
  <si>
    <t>Differenz</t>
  </si>
  <si>
    <t>Auslastung</t>
  </si>
  <si>
    <t>Wohnen &amp; Miete</t>
  </si>
  <si>
    <t>Energie &amp; Nebenkosten</t>
  </si>
  <si>
    <t>Lebensmittel &amp; Einkauf</t>
  </si>
  <si>
    <t>Auto &amp; Verkehr</t>
  </si>
  <si>
    <t>Versicherungen</t>
  </si>
  <si>
    <t>Telefon &amp; Internet</t>
  </si>
  <si>
    <t>Abos &amp; Streaming</t>
  </si>
  <si>
    <t>Restaurant &amp; Lieferdienst</t>
  </si>
  <si>
    <t>Freizeit &amp; Sport</t>
  </si>
  <si>
    <t>Reisen &amp; Urlaub</t>
  </si>
  <si>
    <t>Gesundheit &amp; Drogerie</t>
  </si>
  <si>
    <t>Kleidung &amp; Schuhe</t>
  </si>
  <si>
    <t>Bildung &amp; Weiterbildung</t>
  </si>
  <si>
    <t>Geschenke &amp; Spenden</t>
  </si>
  <si>
    <t>Haustier</t>
  </si>
  <si>
    <t>Sparen &amp; Anlegen</t>
  </si>
  <si>
    <t>Sonstiges</t>
  </si>
  <si>
    <t xml:space="preserve">  So funktioniert's:  1) Kategorien &amp; Budgets im Tab »Kategorien« festlegen  ·  2) Alle Bewegungen im Tab »Buchungen« erfassen  ·  3) Auswertung hier automatisch.</t>
  </si>
  <si>
    <t>Kategorien &amp; Budget</t>
  </si>
  <si>
    <t>Hier legen Sie Ihre Kategorien und Monatsbudgets fest — die Basis für Buchungen und Übersicht.</t>
  </si>
  <si>
    <t xml:space="preserve">  Einnahmen-Kategorien</t>
  </si>
  <si>
    <t xml:space="preserve">  Ausgaben-Kategorien</t>
  </si>
  <si>
    <t xml:space="preserve">  Auswahlliste</t>
  </si>
  <si>
    <t>Gehalt / Lohn</t>
  </si>
  <si>
    <t>Monatsbudget (€)</t>
  </si>
  <si>
    <t>Jahresbudget (€)</t>
  </si>
  <si>
    <t>(automatisch – für Dropdowns)</t>
  </si>
  <si>
    <t>Nebeneinkommen</t>
  </si>
  <si>
    <t>Zuschüsse &amp; Kindergeld</t>
  </si>
  <si>
    <t>Kapitalerträge</t>
  </si>
  <si>
    <t>Erstattungen</t>
  </si>
  <si>
    <t>Sonstige Einnahmen</t>
  </si>
  <si>
    <t>Summe Budget</t>
  </si>
  <si>
    <t>Blau hinterlegte Zellen (gelb) sind Eingaben – hier Ihre Budgets anpassen.</t>
  </si>
  <si>
    <t>Buchungen 2026</t>
  </si>
  <si>
    <t>Jede Einnahme und Ausgabe hier eintragen — Typ &amp; Kategorie per Dropdown auswählen.</t>
  </si>
  <si>
    <t>Datum</t>
  </si>
  <si>
    <t>Typ</t>
  </si>
  <si>
    <t>Beschreibung</t>
  </si>
  <si>
    <t>Zahlungsart</t>
  </si>
  <si>
    <t>Betrag (€)</t>
  </si>
  <si>
    <t>Ausgabe</t>
  </si>
  <si>
    <t>Miete Wohnung</t>
  </si>
  <si>
    <t>Überweisung</t>
  </si>
  <si>
    <t>ETF-Sparplan</t>
  </si>
  <si>
    <t>ÖPNV-Monatsticket</t>
  </si>
  <si>
    <t>Lastschrift</t>
  </si>
  <si>
    <t>Abschlag Strom &amp; Gas</t>
  </si>
  <si>
    <t>Fitnessstudio</t>
  </si>
  <si>
    <t>Wocheneinkauf Supermarkt</t>
  </si>
  <si>
    <t>EC-/Debitkarte</t>
  </si>
  <si>
    <t>Haftpflicht &amp; Hausrat</t>
  </si>
  <si>
    <t>Mobilfunk &amp; Internet</t>
  </si>
  <si>
    <t>Streaming &amp; Musik</t>
  </si>
  <si>
    <t>Kreditkarte</t>
  </si>
  <si>
    <t>Tierfutter &amp; Zubehör</t>
  </si>
  <si>
    <t>Discounter Einkauf</t>
  </si>
  <si>
    <t>Tankstelle</t>
  </si>
  <si>
    <t>Einnahme</t>
  </si>
  <si>
    <t>Kindergeld</t>
  </si>
  <si>
    <t>Lieferdienst</t>
  </si>
  <si>
    <t>Getränke &amp; Drogerie</t>
  </si>
  <si>
    <t>Kleinreparatur</t>
  </si>
  <si>
    <t>Bargeld</t>
  </si>
  <si>
    <t>Bioladen</t>
  </si>
  <si>
    <t>Gehaltseingang</t>
  </si>
  <si>
    <t>Online-Kurs</t>
  </si>
  <si>
    <t>Mittagessen auswärts</t>
  </si>
  <si>
    <t>Apotheke</t>
  </si>
  <si>
    <t>PayPal</t>
  </si>
  <si>
    <t>Kleidung Einkauf</t>
  </si>
  <si>
    <t>Freelance-Projekt</t>
  </si>
  <si>
    <t>Geburtstagsgeschenk</t>
  </si>
  <si>
    <t>Restaurantbesuch</t>
  </si>
  <si>
    <t>Drogeriemarkt</t>
  </si>
  <si>
    <t>Steuererstattung</t>
  </si>
  <si>
    <t>Bahnticket Kurztrip</t>
  </si>
  <si>
    <t>Café</t>
  </si>
  <si>
    <t>Sommerschuhe</t>
  </si>
  <si>
    <t>Bürobedarf</t>
  </si>
  <si>
    <t>Zinsgutschrift</t>
  </si>
  <si>
    <t>Sommerurlaub Unterkunft</t>
  </si>
  <si>
    <t>Urlaub Verpflegung</t>
  </si>
  <si>
    <t>Fachbuch &amp; Kurs</t>
  </si>
  <si>
    <t>Herbstjacke</t>
  </si>
  <si>
    <t>Spende</t>
  </si>
  <si>
    <t>Diverses</t>
  </si>
  <si>
    <t>Nebenkosten-Rückzahlung</t>
  </si>
  <si>
    <t>Winterkleidung</t>
  </si>
  <si>
    <t>Weihnachtsgeschenke</t>
  </si>
  <si>
    <t>Wochenendtrip</t>
  </si>
  <si>
    <t>Dividende</t>
  </si>
  <si>
    <t>Summe Ausgaben (alle Buchungen)</t>
  </si>
  <si>
    <t>Summe Einnahmen (alle Buchungen)</t>
  </si>
  <si>
    <t xml:space="preserve">  HAUSHALTSBUCH VORLAGE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</si>
</sst>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&quot; €&quot;"/>
    <numFmt numFmtId="165" formatCode="0.0%"/>
    <numFmt numFmtId="166" formatCode="dd\.mm\.yyyy"/>
    <numFmt numFmtId="167" formatCode="#,##0.00&quot; €&quot;"/>
  </numFmts>
  <fonts count="22" x14ac:knownFonts="1">
    <font>
      <sz val="11"/>
      <color theme="1"/>
      <name val="Calibri"/>
      <family val="2"/>
      <charset val="1"/>
    </font>
    <font>
      <b/>
      <sz val="22"/>
      <color rgb="FFFFFFFF"/>
      <name val="Calibri"/>
      <charset val="1"/>
    </font>
    <font>
      <i/>
      <sz val="11"/>
      <color rgb="FFFFFFFF"/>
      <name val="Calibri"/>
      <charset val="1"/>
    </font>
    <font>
      <b/>
      <sz val="10"/>
      <color rgb="FFFFFFFF"/>
      <name val="Calibri"/>
      <charset val="1"/>
    </font>
    <font>
      <b/>
      <sz val="20"/>
      <color rgb="FF1CA392"/>
      <name val="Calibri"/>
      <charset val="1"/>
    </font>
    <font>
      <b/>
      <sz val="20"/>
      <color rgb="FFCC4B3C"/>
      <name val="Calibri"/>
      <charset val="1"/>
    </font>
    <font>
      <b/>
      <sz val="20"/>
      <color rgb="FF17708C"/>
      <name val="Calibri"/>
      <charset val="1"/>
    </font>
    <font>
      <b/>
      <sz val="20"/>
      <color rgb="FFE7A32C"/>
      <name val="Calibri"/>
      <charset val="1"/>
    </font>
    <font>
      <b/>
      <sz val="11"/>
      <color rgb="FFFFFFFF"/>
      <name val="Calibri"/>
      <charset val="1"/>
    </font>
    <font>
      <sz val="10"/>
      <color rgb="FF1E2A2F"/>
      <name val="Calibri"/>
      <charset val="1"/>
    </font>
    <font>
      <sz val="10"/>
      <color rgb="FF2E9E5B"/>
      <name val="Calibri"/>
      <charset val="1"/>
    </font>
    <font>
      <sz val="10"/>
      <color rgb="FFCC4B3C"/>
      <name val="Calibri"/>
      <charset val="1"/>
    </font>
    <font>
      <i/>
      <sz val="9"/>
      <color rgb="FF556067"/>
      <name val="Calibri"/>
      <charset val="1"/>
    </font>
    <font>
      <b/>
      <sz val="18"/>
      <color rgb="FFFFFFFF"/>
      <name val="Calibri"/>
      <charset val="1"/>
    </font>
    <font>
      <i/>
      <sz val="10"/>
      <color rgb="FFFFFFFF"/>
      <name val="Calibri"/>
      <charset val="1"/>
    </font>
    <font>
      <b/>
      <sz val="9"/>
      <color rgb="FFFFFFFF"/>
      <name val="Calibri"/>
      <charset val="1"/>
    </font>
    <font>
      <i/>
      <sz val="8"/>
      <color rgb="FF556067"/>
      <name val="Calibri"/>
      <charset val="1"/>
    </font>
    <font>
      <b/>
      <sz val="10"/>
      <color rgb="FF1155AA"/>
      <name val="Calibri"/>
      <charset val="1"/>
    </font>
    <font>
      <sz val="9"/>
      <color rgb="FF556067"/>
      <name val="Calibri"/>
      <charset val="1"/>
    </font>
    <font>
      <b/>
      <sz val="10"/>
      <color rgb="FFCC4B3C"/>
      <name val="Calibri"/>
      <charset val="1"/>
    </font>
    <font>
      <b/>
      <sz val="10"/>
      <color rgb="FF1E2A2F"/>
      <name val="Calibri"/>
      <charset val="1"/>
    </font>
    <font>
      <b/>
      <sz val="10"/>
      <color rgb="FF2E9E5B"/>
      <name val="Calibri"/>
      <charset val="1"/>
    </font>
  </fonts>
  <fills count="14">
    <fill>
      <patternFill patternType="none"/>
    </fill>
    <fill>
      <patternFill patternType="gray125"/>
    </fill>
    <fill>
      <patternFill patternType="solid">
        <fgColor rgb="FF0E4D64"/>
        <bgColor rgb="FF1155AA"/>
      </patternFill>
    </fill>
    <fill>
      <patternFill patternType="solid">
        <fgColor rgb="FF17708C"/>
        <bgColor rgb="FF1155AA"/>
      </patternFill>
    </fill>
    <fill>
      <patternFill patternType="solid">
        <fgColor rgb="FF1CA392"/>
        <bgColor rgb="FF2E9E5B"/>
      </patternFill>
    </fill>
    <fill>
      <patternFill patternType="solid">
        <fgColor rgb="FFCC4B3C"/>
        <bgColor rgb="FF993366"/>
      </patternFill>
    </fill>
    <fill>
      <patternFill patternType="solid">
        <fgColor rgb="FFE7A32C"/>
        <bgColor rgb="FFFFCC00"/>
      </patternFill>
    </fill>
    <fill>
      <patternFill patternType="solid">
        <fgColor rgb="FFE4EFF2"/>
        <bgColor rgb="FFEAF3F5"/>
      </patternFill>
    </fill>
    <fill>
      <patternFill patternType="solid">
        <fgColor rgb="FF556067"/>
        <bgColor rgb="FF17708C"/>
      </patternFill>
    </fill>
    <fill>
      <patternFill patternType="solid">
        <fgColor rgb="FFFFFFFF"/>
        <bgColor rgb="FFF9F9F9"/>
      </patternFill>
    </fill>
    <fill>
      <patternFill patternType="solid">
        <fgColor rgb="FFF2F8F9"/>
        <bgColor rgb="FFF9F9F9"/>
      </patternFill>
    </fill>
    <fill>
      <patternFill patternType="solid">
        <fgColor rgb="FFFBEEC9"/>
        <bgColor rgb="FFFFF9E8"/>
      </patternFill>
    </fill>
    <fill>
      <patternFill patternType="solid">
        <fgColor rgb="FFFFF9E8"/>
        <bgColor rgb="FFF9F9F9"/>
      </patternFill>
    </fill>
    <fill>
      <patternFill patternType="solid">
        <fgColor rgb="FFEAF3F5"/>
        <bgColor rgb="FFE4EFF2"/>
      </patternFill>
    </fill>
  </fills>
  <borders count="8">
    <border>
      <left/>
      <right/>
      <top/>
      <bottom/>
      <diagonal/>
    </border>
    <border>
      <left style="thin">
        <color rgb="FF1CA392"/>
      </left>
      <right style="thin">
        <color rgb="FF1CA392"/>
      </right>
      <top style="thin">
        <color rgb="FF1CA392"/>
      </top>
      <bottom style="thin">
        <color rgb="FF1CA392"/>
      </bottom>
      <diagonal/>
    </border>
    <border>
      <left style="thin">
        <color rgb="FFCC4B3C"/>
      </left>
      <right style="thin">
        <color rgb="FFCC4B3C"/>
      </right>
      <top style="thin">
        <color rgb="FFCC4B3C"/>
      </top>
      <bottom style="thin">
        <color rgb="FFCC4B3C"/>
      </bottom>
      <diagonal/>
    </border>
    <border>
      <left style="thin">
        <color rgb="FF17708C"/>
      </left>
      <right style="thin">
        <color rgb="FF17708C"/>
      </right>
      <top style="thin">
        <color rgb="FF17708C"/>
      </top>
      <bottom style="thin">
        <color rgb="FF17708C"/>
      </bottom>
      <diagonal/>
    </border>
    <border>
      <left style="thin">
        <color rgb="FFE7A32C"/>
      </left>
      <right style="thin">
        <color rgb="FFE7A32C"/>
      </right>
      <top style="thin">
        <color rgb="FFE7A32C"/>
      </top>
      <bottom style="thin">
        <color rgb="FFE7A32C"/>
      </bottom>
      <diagonal/>
    </border>
    <border>
      <left style="thin">
        <color rgb="FFBFCBCF"/>
      </left>
      <right style="thin">
        <color rgb="FFBFCBCF"/>
      </right>
      <top style="thin">
        <color rgb="FFBFCBCF"/>
      </top>
      <bottom style="thin">
        <color rgb="FFBFCBCF"/>
      </bottom>
      <diagonal/>
    </border>
    <border>
      <left style="thin">
        <color rgb="FFD5DFE2"/>
      </left>
      <right style="thin">
        <color rgb="FFD5DFE2"/>
      </right>
      <top style="thin">
        <color rgb="FFD5DFE2"/>
      </top>
      <bottom style="thin">
        <color rgb="FFD5DFE2"/>
      </bottom>
      <diagonal/>
    </border>
    <border>
      <left style="thin">
        <color rgb="FF0E4D64"/>
      </left>
      <right style="thin">
        <color rgb="FF0E4D64"/>
      </right>
      <top style="thin">
        <color rgb="FF0E4D64"/>
      </top>
      <bottom style="thin">
        <color rgb="FF0E4D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14" fillId="3" borderId="0" xfId="0" applyFont="1" applyFill="1" applyAlignment="1">
      <alignment horizontal="left" vertical="center" indent="1"/>
    </xf>
    <xf numFmtId="0" fontId="13" fillId="2" borderId="0" xfId="0" applyFont="1" applyFill="1" applyAlignment="1">
      <alignment horizontal="left" vertical="center" indent="1"/>
    </xf>
    <xf numFmtId="0" fontId="12" fillId="11" borderId="0" xfId="0" applyFont="1" applyFill="1" applyAlignment="1">
      <alignment vertical="center" indent="1"/>
    </xf>
    <xf numFmtId="0" fontId="8" fillId="2" borderId="0" xfId="0" applyFont="1" applyFill="1" applyAlignment="1">
      <alignment horizontal="left" vertical="center" indent="1"/>
    </xf>
    <xf numFmtId="165" fontId="7" fillId="7" borderId="4" xfId="0" applyNumberFormat="1" applyFont="1" applyFill="1" applyBorder="1" applyAlignment="1">
      <alignment horizontal="center" vertical="center"/>
    </xf>
    <xf numFmtId="164" fontId="6" fillId="7" borderId="3" xfId="0" applyNumberFormat="1" applyFont="1" applyFill="1" applyBorder="1" applyAlignment="1">
      <alignment horizontal="center" vertical="center"/>
    </xf>
    <xf numFmtId="164" fontId="5" fillId="7" borderId="2" xfId="0" applyNumberFormat="1" applyFont="1" applyFill="1" applyBorder="1" applyAlignment="1">
      <alignment horizontal="center" vertical="center"/>
    </xf>
    <xf numFmtId="164" fontId="4" fillId="7" borderId="1" xfId="0" applyNumberFormat="1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8" borderId="5" xfId="0" applyFont="1" applyFill="1" applyBorder="1" applyAlignment="1">
      <alignment horizontal="center" vertical="center"/>
    </xf>
    <xf numFmtId="0" fontId="9" fillId="9" borderId="6" xfId="0" applyFont="1" applyFill="1" applyBorder="1" applyAlignment="1">
      <alignment indent="1"/>
    </xf>
    <xf numFmtId="164" fontId="10" fillId="9" borderId="6" xfId="0" applyNumberFormat="1" applyFont="1" applyFill="1" applyBorder="1" applyAlignment="1">
      <alignment horizontal="right"/>
    </xf>
    <xf numFmtId="164" fontId="11" fillId="9" borderId="6" xfId="0" applyNumberFormat="1" applyFont="1" applyFill="1" applyBorder="1" applyAlignment="1">
      <alignment horizontal="right"/>
    </xf>
    <xf numFmtId="164" fontId="9" fillId="9" borderId="6" xfId="0" applyNumberFormat="1" applyFont="1" applyFill="1" applyBorder="1" applyAlignment="1">
      <alignment horizontal="right"/>
    </xf>
    <xf numFmtId="0" fontId="9" fillId="10" borderId="6" xfId="0" applyFont="1" applyFill="1" applyBorder="1" applyAlignment="1">
      <alignment indent="1"/>
    </xf>
    <xf numFmtId="164" fontId="10" fillId="10" borderId="6" xfId="0" applyNumberFormat="1" applyFont="1" applyFill="1" applyBorder="1" applyAlignment="1">
      <alignment horizontal="right"/>
    </xf>
    <xf numFmtId="164" fontId="11" fillId="10" borderId="6" xfId="0" applyNumberFormat="1" applyFont="1" applyFill="1" applyBorder="1" applyAlignment="1">
      <alignment horizontal="right"/>
    </xf>
    <xf numFmtId="164" fontId="9" fillId="10" borderId="6" xfId="0" applyNumberFormat="1" applyFont="1" applyFill="1" applyBorder="1" applyAlignment="1">
      <alignment horizontal="right"/>
    </xf>
    <xf numFmtId="0" fontId="3" fillId="2" borderId="7" xfId="0" applyFont="1" applyFill="1" applyBorder="1" applyAlignment="1">
      <alignment indent="1"/>
    </xf>
    <xf numFmtId="164" fontId="3" fillId="2" borderId="7" xfId="0" applyNumberFormat="1" applyFont="1" applyFill="1" applyBorder="1" applyAlignment="1">
      <alignment horizontal="right"/>
    </xf>
    <xf numFmtId="165" fontId="9" fillId="9" borderId="6" xfId="0" applyNumberFormat="1" applyFont="1" applyFill="1" applyBorder="1" applyAlignment="1">
      <alignment horizontal="center"/>
    </xf>
    <xf numFmtId="165" fontId="9" fillId="10" borderId="6" xfId="0" applyNumberFormat="1" applyFont="1" applyFill="1" applyBorder="1" applyAlignment="1">
      <alignment horizontal="center"/>
    </xf>
    <xf numFmtId="165" fontId="3" fillId="2" borderId="7" xfId="0" applyNumberFormat="1" applyFont="1" applyFill="1" applyBorder="1" applyAlignment="1">
      <alignment horizontal="center"/>
    </xf>
    <xf numFmtId="0" fontId="8" fillId="4" borderId="0" xfId="0" applyFont="1" applyFill="1" applyAlignment="1">
      <alignment horizontal="left" vertical="center" indent="1"/>
    </xf>
    <xf numFmtId="0" fontId="8" fillId="8" borderId="0" xfId="0" applyFont="1" applyFill="1" applyAlignment="1">
      <alignment horizontal="left" vertical="center" indent="1"/>
    </xf>
    <xf numFmtId="0" fontId="15" fillId="8" borderId="5" xfId="0" applyFont="1" applyFill="1" applyBorder="1" applyAlignment="1">
      <alignment horizontal="center" vertical="center"/>
    </xf>
    <xf numFmtId="0" fontId="16" fillId="0" borderId="0" xfId="0" applyFont="1"/>
    <xf numFmtId="164" fontId="17" fillId="12" borderId="6" xfId="0" applyNumberFormat="1" applyFont="1" applyFill="1" applyBorder="1" applyAlignment="1">
      <alignment horizontal="center"/>
    </xf>
    <xf numFmtId="164" fontId="9" fillId="9" borderId="6" xfId="0" applyNumberFormat="1" applyFont="1" applyFill="1" applyBorder="1" applyAlignment="1">
      <alignment horizontal="center"/>
    </xf>
    <xf numFmtId="0" fontId="18" fillId="0" borderId="0" xfId="0" applyFont="1"/>
    <xf numFmtId="164" fontId="9" fillId="10" borderId="6" xfId="0" applyNumberFormat="1" applyFont="1" applyFill="1" applyBorder="1" applyAlignment="1">
      <alignment horizontal="center"/>
    </xf>
    <xf numFmtId="0" fontId="3" fillId="2" borderId="7" xfId="0" applyFont="1" applyFill="1" applyBorder="1" applyAlignment="1">
      <alignment horizontal="left" indent="1"/>
    </xf>
    <xf numFmtId="164" fontId="3" fillId="2" borderId="7" xfId="0" applyNumberFormat="1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 vertical="center"/>
    </xf>
    <xf numFmtId="166" fontId="9" fillId="9" borderId="6" xfId="0" applyNumberFormat="1" applyFont="1" applyFill="1" applyBorder="1" applyAlignment="1">
      <alignment horizontal="center"/>
    </xf>
    <xf numFmtId="0" fontId="19" fillId="9" borderId="6" xfId="0" applyFont="1" applyFill="1" applyBorder="1" applyAlignment="1">
      <alignment horizontal="center"/>
    </xf>
    <xf numFmtId="0" fontId="9" fillId="9" borderId="6" xfId="0" applyFont="1" applyFill="1" applyBorder="1" applyAlignment="1">
      <alignment horizontal="center"/>
    </xf>
    <xf numFmtId="167" fontId="20" fillId="9" borderId="6" xfId="0" applyNumberFormat="1" applyFont="1" applyFill="1" applyBorder="1" applyAlignment="1">
      <alignment horizontal="right"/>
    </xf>
    <xf numFmtId="1" fontId="18" fillId="9" borderId="6" xfId="0" applyNumberFormat="1" applyFont="1" applyFill="1" applyBorder="1" applyAlignment="1">
      <alignment horizontal="center"/>
    </xf>
    <xf numFmtId="166" fontId="9" fillId="13" borderId="6" xfId="0" applyNumberFormat="1" applyFont="1" applyFill="1" applyBorder="1" applyAlignment="1">
      <alignment horizontal="center"/>
    </xf>
    <xf numFmtId="0" fontId="19" fillId="13" borderId="6" xfId="0" applyFont="1" applyFill="1" applyBorder="1" applyAlignment="1">
      <alignment horizontal="center"/>
    </xf>
    <xf numFmtId="0" fontId="9" fillId="13" borderId="6" xfId="0" applyFont="1" applyFill="1" applyBorder="1" applyAlignment="1">
      <alignment indent="1"/>
    </xf>
    <xf numFmtId="0" fontId="9" fillId="13" borderId="6" xfId="0" applyFont="1" applyFill="1" applyBorder="1" applyAlignment="1">
      <alignment horizontal="center"/>
    </xf>
    <xf numFmtId="167" fontId="20" fillId="13" borderId="6" xfId="0" applyNumberFormat="1" applyFont="1" applyFill="1" applyBorder="1" applyAlignment="1">
      <alignment horizontal="right"/>
    </xf>
    <xf numFmtId="1" fontId="18" fillId="13" borderId="6" xfId="0" applyNumberFormat="1" applyFont="1" applyFill="1" applyBorder="1" applyAlignment="1">
      <alignment horizontal="center"/>
    </xf>
    <xf numFmtId="0" fontId="21" fillId="9" borderId="6" xfId="0" applyFont="1" applyFill="1" applyBorder="1" applyAlignment="1">
      <alignment horizontal="center"/>
    </xf>
    <xf numFmtId="167" fontId="21" fillId="9" borderId="6" xfId="0" applyNumberFormat="1" applyFont="1" applyFill="1" applyBorder="1" applyAlignment="1">
      <alignment horizontal="right"/>
    </xf>
    <xf numFmtId="0" fontId="21" fillId="13" borderId="6" xfId="0" applyFont="1" applyFill="1" applyBorder="1" applyAlignment="1">
      <alignment horizontal="center"/>
    </xf>
    <xf numFmtId="167" fontId="21" fillId="13" borderId="6" xfId="0" applyNumberFormat="1" applyFont="1" applyFill="1" applyBorder="1" applyAlignment="1">
      <alignment horizontal="right"/>
    </xf>
    <xf numFmtId="166" fontId="9" fillId="9" borderId="6" xfId="0" applyNumberFormat="1" applyFont="1" applyFill="1" applyBorder="1"/>
    <xf numFmtId="0" fontId="9" fillId="9" borderId="6" xfId="0" applyFont="1" applyFill="1" applyBorder="1"/>
    <xf numFmtId="167" fontId="9" fillId="9" borderId="6" xfId="0" applyNumberFormat="1" applyFont="1" applyFill="1" applyBorder="1"/>
    <xf numFmtId="166" fontId="9" fillId="13" borderId="6" xfId="0" applyNumberFormat="1" applyFont="1" applyFill="1" applyBorder="1"/>
    <xf numFmtId="0" fontId="9" fillId="13" borderId="6" xfId="0" applyFont="1" applyFill="1" applyBorder="1"/>
    <xf numFmtId="167" fontId="9" fillId="13" borderId="6" xfId="0" applyNumberFormat="1" applyFont="1" applyFill="1" applyBorder="1"/>
    <xf numFmtId="167" fontId="3" fillId="5" borderId="0" xfId="0" applyNumberFormat="1" applyFont="1" applyFill="1" applyAlignment="1">
      <alignment horizontal="right"/>
    </xf>
    <xf numFmtId="0" fontId="0" fillId="5" borderId="0" xfId="0" applyFill="1"/>
    <xf numFmtId="167" fontId="3" fillId="4" borderId="0" xfId="0" applyNumberFormat="1" applyFont="1" applyFill="1" applyAlignment="1">
      <alignment horizontal="right"/>
    </xf>
    <xf numFmtId="0" fontId="0" fillId="4" borderId="0" xfId="0" applyFill="1"/>
    <xf numFmtId="0" fontId="8" fillId="5" borderId="0" xfId="0" applyFont="1" applyFill="1" applyAlignment="1">
      <alignment horizontal="left" vertical="center" indent="1"/>
    </xf>
    <xf numFmtId="0" fontId="12" fillId="0" borderId="0" xfId="0" applyFont="1"/>
    <xf numFmtId="0" fontId="3" fillId="5" borderId="0" xfId="0" applyFont="1" applyFill="1" applyAlignment="1">
      <alignment horizontal="right" vertical="center" indent="1"/>
    </xf>
    <xf numFmtId="0" fontId="3" fillId="4" borderId="0" xfId="0" applyFont="1" applyFill="1" applyAlignment="1">
      <alignment horizontal="right" vertical="center" indent="1"/>
    </xf>
    <xf numFmtId="0" fontId="1" fillId="2" borderId="0" xfId="0" applyFont="1" applyFill="1" applyAlignment="1">
      <alignment horizontal="left" vertical="center"/>
    </xf>
    <xf numFmtId="0" fontId="2" fillId="3" borderId="0" xfId="0" applyFont="1" applyFill="1" applyAlignment="1">
      <alignment horizontal="center" vertical="center"/>
    </xf>
  </cellXfs>
  <cellStyles count="1">
    <cellStyle name="Standard" xfId="0" builtinId="0"/>
  </cellStyles>
  <dxfs count="3">
    <dxf>
      <font>
        <b/>
        <color rgb="FFCC4B3C"/>
        <name val="Calibri"/>
        <charset val="1"/>
      </font>
    </dxf>
    <dxf>
      <font>
        <b/>
        <color rgb="FF2E9E5B"/>
        <name val="Calibri"/>
        <charset val="1"/>
      </font>
    </dxf>
    <dxf>
      <font>
        <b/>
        <color rgb="FFCC4B3C"/>
        <name val="Calibri"/>
        <charset val="1"/>
      </font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7708C"/>
      <rgbColor rgb="FFBFCBCF"/>
      <rgbColor rgb="FF878787"/>
      <rgbColor rgb="FF9999FF"/>
      <rgbColor rgb="FFCC4B3C"/>
      <rgbColor rgb="FFFFF9E8"/>
      <rgbColor rgb="FFE4EFF2"/>
      <rgbColor rgb="FF660066"/>
      <rgbColor rgb="FFFF8080"/>
      <rgbColor rgb="FF1155AA"/>
      <rgbColor rgb="FFD9D9D9"/>
      <rgbColor rgb="FF000080"/>
      <rgbColor rgb="FFFF00FF"/>
      <rgbColor rgb="FFFFFF00"/>
      <rgbColor rgb="FF00FFFF"/>
      <rgbColor rgb="FF800080"/>
      <rgbColor rgb="FF800000"/>
      <rgbColor rgb="FF1CA392"/>
      <rgbColor rgb="FF0000FF"/>
      <rgbColor rgb="FF00CCFF"/>
      <rgbColor rgb="FFEAF3F5"/>
      <rgbColor rgb="FFD5DFE2"/>
      <rgbColor rgb="FFFBEEC9"/>
      <rgbColor rgb="FFF9F9F9"/>
      <rgbColor rgb="FFFF99CC"/>
      <rgbColor rgb="FFCC99FF"/>
      <rgbColor rgb="FFF2F8F9"/>
      <rgbColor rgb="FF3366FF"/>
      <rgbColor rgb="FF33CCCC"/>
      <rgbColor rgb="FF99CC00"/>
      <rgbColor rgb="FFFFCC00"/>
      <rgbColor rgb="FFE7A32C"/>
      <rgbColor rgb="FFFF6600"/>
      <rgbColor rgb="FF556067"/>
      <rgbColor rgb="FF969696"/>
      <rgbColor rgb="FF0E4D64"/>
      <rgbColor rgb="FF2E9E5B"/>
      <rgbColor rgb="FF003300"/>
      <rgbColor rgb="FF333300"/>
      <rgbColor rgb="FF993300"/>
      <rgbColor rgb="FF993366"/>
      <rgbColor rgb="FF333399"/>
      <rgbColor rgb="FF1E2A2F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E4EF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c:style val="2"/>
  <c:chart>
    <c:title>
      <c:tx>
        <c:rich>
          <a:bodyPr rot="0"/>
          <a:lstStyle/>
          <a:p>
            <a:pPr>
              <a:defRPr sz="1800" b="1" strike="noStrike" spc="-1">
                <a:solidFill>
                  <a:srgbClr val="000000"/>
                </a:solidFill>
                <a:latin typeface="Calibri"/>
              </a:defRPr>
            </a:pPr>
            <a:r>
              <a:rPr lang="de-DE" sz="1800" b="1" strike="noStrike" spc="-1">
                <a:solidFill>
                  <a:srgbClr val="000000"/>
                </a:solidFill>
                <a:latin typeface="Calibri"/>
              </a:rPr>
              <a:t>Einnahmen vs. Ausgaben pro Monat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Übersicht!$B$8</c:f>
              <c:strCache>
                <c:ptCount val="1"/>
                <c:pt idx="0">
                  <c:v>Einnahmen</c:v>
                </c:pt>
              </c:strCache>
            </c:strRef>
          </c:tx>
          <c:spPr>
            <a:solidFill>
              <a:srgbClr val="1CA392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Arial"/>
                  </a:defRPr>
                </a:pPr>
                <a:endParaRPr lang="de-DE"/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Übersicht!$A$9:$A$20</c:f>
              <c:strCache>
                <c:ptCount val="12"/>
                <c:pt idx="0">
                  <c:v>Januar</c:v>
                </c:pt>
                <c:pt idx="1">
                  <c:v>Februar</c:v>
                </c:pt>
                <c:pt idx="2">
                  <c:v>März</c:v>
                </c:pt>
                <c:pt idx="3">
                  <c:v>April</c:v>
                </c:pt>
                <c:pt idx="4">
                  <c:v>Mai</c:v>
                </c:pt>
                <c:pt idx="5">
                  <c:v>Juni</c:v>
                </c:pt>
                <c:pt idx="6">
                  <c:v>Juli</c:v>
                </c:pt>
                <c:pt idx="7">
                  <c:v>August</c:v>
                </c:pt>
                <c:pt idx="8">
                  <c:v>September</c:v>
                </c:pt>
                <c:pt idx="9">
                  <c:v>Oktober</c:v>
                </c:pt>
                <c:pt idx="10">
                  <c:v>November</c:v>
                </c:pt>
                <c:pt idx="11">
                  <c:v>Dezember</c:v>
                </c:pt>
              </c:strCache>
            </c:strRef>
          </c:cat>
          <c:val>
            <c:numRef>
              <c:f>Übersicht!$B$9:$B$20</c:f>
              <c:numCache>
                <c:formatCode>#,##0" €"</c:formatCode>
                <c:ptCount val="12"/>
                <c:pt idx="0">
                  <c:v>3200</c:v>
                </c:pt>
                <c:pt idx="1">
                  <c:v>3200</c:v>
                </c:pt>
                <c:pt idx="2">
                  <c:v>3458.12</c:v>
                </c:pt>
                <c:pt idx="3">
                  <c:v>3620</c:v>
                </c:pt>
                <c:pt idx="4">
                  <c:v>3200</c:v>
                </c:pt>
                <c:pt idx="5">
                  <c:v>3457.7000000000003</c:v>
                </c:pt>
                <c:pt idx="6">
                  <c:v>3200</c:v>
                </c:pt>
                <c:pt idx="7">
                  <c:v>3200</c:v>
                </c:pt>
                <c:pt idx="8">
                  <c:v>3521.36</c:v>
                </c:pt>
                <c:pt idx="9">
                  <c:v>3200</c:v>
                </c:pt>
                <c:pt idx="10">
                  <c:v>3380</c:v>
                </c:pt>
                <c:pt idx="11">
                  <c:v>3524.0299999999997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2E9-469C-B8E6-C9F42D7A1C3A}"/>
            </c:ext>
          </c:extLst>
        </c:ser>
        <c:ser>
          <c:idx val="1"/>
          <c:order val="1"/>
          <c:tx>
            <c:strRef>
              <c:f>Übersicht!$C$8</c:f>
              <c:strCache>
                <c:ptCount val="1"/>
                <c:pt idx="0">
                  <c:v>Ausgaben</c:v>
                </c:pt>
              </c:strCache>
            </c:strRef>
          </c:tx>
          <c:spPr>
            <a:solidFill>
              <a:srgbClr val="CC4B3C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Arial"/>
                  </a:defRPr>
                </a:pPr>
                <a:endParaRPr lang="de-DE"/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Übersicht!$A$9:$A$20</c:f>
              <c:strCache>
                <c:ptCount val="12"/>
                <c:pt idx="0">
                  <c:v>Januar</c:v>
                </c:pt>
                <c:pt idx="1">
                  <c:v>Februar</c:v>
                </c:pt>
                <c:pt idx="2">
                  <c:v>März</c:v>
                </c:pt>
                <c:pt idx="3">
                  <c:v>April</c:v>
                </c:pt>
                <c:pt idx="4">
                  <c:v>Mai</c:v>
                </c:pt>
                <c:pt idx="5">
                  <c:v>Juni</c:v>
                </c:pt>
                <c:pt idx="6">
                  <c:v>Juli</c:v>
                </c:pt>
                <c:pt idx="7">
                  <c:v>August</c:v>
                </c:pt>
                <c:pt idx="8">
                  <c:v>September</c:v>
                </c:pt>
                <c:pt idx="9">
                  <c:v>Oktober</c:v>
                </c:pt>
                <c:pt idx="10">
                  <c:v>November</c:v>
                </c:pt>
                <c:pt idx="11">
                  <c:v>Dezember</c:v>
                </c:pt>
              </c:strCache>
            </c:strRef>
          </c:cat>
          <c:val>
            <c:numRef>
              <c:f>Übersicht!$C$9:$C$20</c:f>
              <c:numCache>
                <c:formatCode>#,##0" €"</c:formatCode>
                <c:ptCount val="12"/>
                <c:pt idx="0">
                  <c:v>2470.5500000000002</c:v>
                </c:pt>
                <c:pt idx="1">
                  <c:v>2538.5100000000002</c:v>
                </c:pt>
                <c:pt idx="2">
                  <c:v>2553.7800000000007</c:v>
                </c:pt>
                <c:pt idx="3">
                  <c:v>2537.0099999999998</c:v>
                </c:pt>
                <c:pt idx="4">
                  <c:v>2513.9199999999996</c:v>
                </c:pt>
                <c:pt idx="5">
                  <c:v>2566.1699999999996</c:v>
                </c:pt>
                <c:pt idx="6">
                  <c:v>3026.81</c:v>
                </c:pt>
                <c:pt idx="7">
                  <c:v>2701.19</c:v>
                </c:pt>
                <c:pt idx="8">
                  <c:v>2627.18</c:v>
                </c:pt>
                <c:pt idx="9">
                  <c:v>2569.6</c:v>
                </c:pt>
                <c:pt idx="10">
                  <c:v>2616.96</c:v>
                </c:pt>
                <c:pt idx="11">
                  <c:v>2893.9200000000005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2E9-469C-B8E6-C9F42D7A1C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axId val="65355226"/>
        <c:axId val="91145774"/>
      </c:barChart>
      <c:catAx>
        <c:axId val="65355226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de-DE"/>
          </a:p>
        </c:txPr>
        <c:crossAx val="91145774"/>
        <c:crosses val="autoZero"/>
        <c:auto val="1"/>
        <c:lblAlgn val="ctr"/>
        <c:lblOffset val="100"/>
        <c:noMultiLvlLbl val="0"/>
      </c:catAx>
      <c:valAx>
        <c:axId val="91145774"/>
        <c:scaling>
          <c:orientation val="minMax"/>
        </c:scaling>
        <c:delete val="0"/>
        <c:axPos val="l"/>
        <c:numFmt formatCode="#,##0&quot; €&quot;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de-DE"/>
          </a:p>
        </c:txPr>
        <c:crossAx val="65355226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sz="1000" b="0" strike="noStrike" spc="-1">
              <a:solidFill>
                <a:srgbClr val="000000"/>
              </a:solidFill>
              <a:latin typeface="Calibri"/>
            </a:defRPr>
          </a:pPr>
          <a:endParaRPr lang="de-DE"/>
        </a:p>
      </c:txPr>
    </c:legend>
    <c:plotVisOnly val="1"/>
    <c:dispBlanksAs val="gap"/>
    <c:showDLblsOverMax val="1"/>
  </c:chart>
  <c:spPr>
    <a:solidFill>
      <a:srgbClr val="E4EFF2"/>
    </a:solidFill>
    <a:ln w="9360">
      <a:solidFill>
        <a:srgbClr val="D9D9D9"/>
      </a:solidFill>
      <a:round/>
    </a:ln>
  </c:spPr>
  <c:printSettings>
    <c:headerFooter/>
    <c:pageMargins b="0.78740157499999996" l="0.7" r="0.7" t="0.78740157499999996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c:style val="2"/>
  <c:chart>
    <c:title>
      <c:tx>
        <c:rich>
          <a:bodyPr rot="0"/>
          <a:lstStyle/>
          <a:p>
            <a:pPr>
              <a:defRPr sz="1800" b="1" strike="noStrike" spc="-1">
                <a:solidFill>
                  <a:srgbClr val="000000"/>
                </a:solidFill>
                <a:latin typeface="Calibri"/>
              </a:defRPr>
            </a:pPr>
            <a:r>
              <a:rPr lang="de-DE" sz="1800" b="1" strike="noStrike" spc="-1">
                <a:solidFill>
                  <a:srgbClr val="000000"/>
                </a:solidFill>
                <a:latin typeface="Calibri"/>
              </a:rPr>
              <a:t>Ausgegeben nach Kategorie (2026)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Übersicht!$C$24</c:f>
              <c:strCache>
                <c:ptCount val="1"/>
                <c:pt idx="0">
                  <c:v>Ausgegeben</c:v>
                </c:pt>
              </c:strCache>
            </c:strRef>
          </c:tx>
          <c:spPr>
            <a:solidFill>
              <a:srgbClr val="17708C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Arial"/>
                  </a:defRPr>
                </a:pPr>
                <a:endParaRPr lang="de-DE"/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Übersicht!$A$25:$A$41</c:f>
              <c:strCache>
                <c:ptCount val="17"/>
                <c:pt idx="0">
                  <c:v>Wohnen &amp; Miete</c:v>
                </c:pt>
                <c:pt idx="1">
                  <c:v>Energie &amp; Nebenkosten</c:v>
                </c:pt>
                <c:pt idx="2">
                  <c:v>Lebensmittel &amp; Einkauf</c:v>
                </c:pt>
                <c:pt idx="3">
                  <c:v>Auto &amp; Verkehr</c:v>
                </c:pt>
                <c:pt idx="4">
                  <c:v>Versicherungen</c:v>
                </c:pt>
                <c:pt idx="5">
                  <c:v>Telefon &amp; Internet</c:v>
                </c:pt>
                <c:pt idx="6">
                  <c:v>Abos &amp; Streaming</c:v>
                </c:pt>
                <c:pt idx="7">
                  <c:v>Restaurant &amp; Lieferdienst</c:v>
                </c:pt>
                <c:pt idx="8">
                  <c:v>Freizeit &amp; Sport</c:v>
                </c:pt>
                <c:pt idx="9">
                  <c:v>Reisen &amp; Urlaub</c:v>
                </c:pt>
                <c:pt idx="10">
                  <c:v>Gesundheit &amp; Drogerie</c:v>
                </c:pt>
                <c:pt idx="11">
                  <c:v>Kleidung &amp; Schuhe</c:v>
                </c:pt>
                <c:pt idx="12">
                  <c:v>Bildung &amp; Weiterbildung</c:v>
                </c:pt>
                <c:pt idx="13">
                  <c:v>Geschenke &amp; Spenden</c:v>
                </c:pt>
                <c:pt idx="14">
                  <c:v>Haustier</c:v>
                </c:pt>
                <c:pt idx="15">
                  <c:v>Sparen &amp; Anlegen</c:v>
                </c:pt>
                <c:pt idx="16">
                  <c:v>Sonstiges</c:v>
                </c:pt>
              </c:strCache>
            </c:strRef>
          </c:cat>
          <c:val>
            <c:numRef>
              <c:f>Übersicht!$C$25:$C$41</c:f>
              <c:numCache>
                <c:formatCode>#,##0" €"</c:formatCode>
                <c:ptCount val="17"/>
                <c:pt idx="0">
                  <c:v>12960</c:v>
                </c:pt>
                <c:pt idx="1">
                  <c:v>1740</c:v>
                </c:pt>
                <c:pt idx="2">
                  <c:v>3801.04</c:v>
                </c:pt>
                <c:pt idx="3">
                  <c:v>1399.1899999999998</c:v>
                </c:pt>
                <c:pt idx="4">
                  <c:v>1896</c:v>
                </c:pt>
                <c:pt idx="5">
                  <c:v>624</c:v>
                </c:pt>
                <c:pt idx="6">
                  <c:v>408</c:v>
                </c:pt>
                <c:pt idx="7">
                  <c:v>568.79</c:v>
                </c:pt>
                <c:pt idx="8">
                  <c:v>360</c:v>
                </c:pt>
                <c:pt idx="9">
                  <c:v>1024</c:v>
                </c:pt>
                <c:pt idx="10">
                  <c:v>147.73000000000002</c:v>
                </c:pt>
                <c:pt idx="11">
                  <c:v>352.35</c:v>
                </c:pt>
                <c:pt idx="12">
                  <c:v>113</c:v>
                </c:pt>
                <c:pt idx="13">
                  <c:v>240</c:v>
                </c:pt>
                <c:pt idx="14">
                  <c:v>456</c:v>
                </c:pt>
                <c:pt idx="15">
                  <c:v>5400</c:v>
                </c:pt>
                <c:pt idx="16">
                  <c:v>125.5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F40-4781-B3A5-1FC0BB260C2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9435235"/>
        <c:axId val="76935998"/>
      </c:barChart>
      <c:catAx>
        <c:axId val="49435235"/>
        <c:scaling>
          <c:orientation val="minMax"/>
        </c:scaling>
        <c:delete val="0"/>
        <c:axPos val="l"/>
        <c:numFmt formatCode="#,##0&quot; €&quot;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900" b="0" strike="noStrike" spc="-1">
                <a:solidFill>
                  <a:srgbClr val="000000"/>
                </a:solidFill>
                <a:latin typeface="Calibri"/>
              </a:defRPr>
            </a:pPr>
            <a:endParaRPr lang="de-DE"/>
          </a:p>
        </c:txPr>
        <c:crossAx val="76935998"/>
        <c:crosses val="autoZero"/>
        <c:auto val="1"/>
        <c:lblAlgn val="ctr"/>
        <c:lblOffset val="100"/>
        <c:noMultiLvlLbl val="0"/>
      </c:catAx>
      <c:valAx>
        <c:axId val="76935998"/>
        <c:scaling>
          <c:orientation val="minMax"/>
        </c:scaling>
        <c:delete val="0"/>
        <c:axPos val="b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#,##0&quot; €&quot;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de-DE"/>
          </a:p>
        </c:txPr>
        <c:crossAx val="49435235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  <c:showDLblsOverMax val="1"/>
  </c:chart>
  <c:spPr>
    <a:solidFill>
      <a:srgbClr val="E4EFF2"/>
    </a:solidFill>
    <a:ln w="9360">
      <a:solidFill>
        <a:srgbClr val="D9D9D9"/>
      </a:solidFill>
      <a:round/>
    </a:ln>
  </c:spPr>
  <c:printSettings>
    <c:headerFooter/>
    <c:pageMargins b="0.78740157499999996" l="0.7" r="0.7" t="0.78740157499999996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57150</xdr:colOff>
      <xdr:row>5</xdr:row>
      <xdr:rowOff>142875</xdr:rowOff>
    </xdr:from>
    <xdr:to>
      <xdr:col>15</xdr:col>
      <xdr:colOff>0</xdr:colOff>
      <xdr:row>21</xdr:row>
      <xdr:rowOff>47370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5</xdr:col>
      <xdr:colOff>66675</xdr:colOff>
      <xdr:row>22</xdr:row>
      <xdr:rowOff>0</xdr:rowOff>
    </xdr:from>
    <xdr:to>
      <xdr:col>15</xdr:col>
      <xdr:colOff>19050</xdr:colOff>
      <xdr:row>42</xdr:row>
      <xdr:rowOff>28575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E4D64"/>
    <pageSetUpPr fitToPage="1"/>
  </sheetPr>
  <dimension ref="A1:O44"/>
  <sheetViews>
    <sheetView showGridLines="0" tabSelected="1" zoomScaleNormal="100" workbookViewId="0">
      <selection activeCell="K46" sqref="K46"/>
    </sheetView>
  </sheetViews>
  <sheetFormatPr baseColWidth="10" defaultColWidth="8.7109375" defaultRowHeight="15" x14ac:dyDescent="0.25"/>
  <cols>
    <col min="1" max="1" width="22" customWidth="1"/>
    <col min="2" max="5" width="13" customWidth="1"/>
    <col min="6" max="6" width="3" customWidth="1"/>
    <col min="7" max="9" width="11" customWidth="1"/>
    <col min="10" max="10" width="3" customWidth="1"/>
    <col min="11" max="13" width="11" customWidth="1"/>
  </cols>
  <sheetData>
    <row r="1" spans="1:15" ht="42" customHeight="1" x14ac:dyDescent="0.25">
      <c r="A1" s="67" t="s">
        <v>123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</row>
    <row r="2" spans="1:15" ht="21.75" customHeight="1" x14ac:dyDescent="0.25">
      <c r="A2" s="68" t="s">
        <v>0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</row>
    <row r="4" spans="1:15" ht="19.5" customHeight="1" x14ac:dyDescent="0.25">
      <c r="A4" s="12" t="s">
        <v>1</v>
      </c>
      <c r="B4" s="12"/>
      <c r="C4" s="12"/>
      <c r="E4" s="11" t="s">
        <v>2</v>
      </c>
      <c r="F4" s="11"/>
      <c r="G4" s="11"/>
      <c r="I4" s="10" t="s">
        <v>3</v>
      </c>
      <c r="J4" s="10"/>
      <c r="K4" s="10"/>
      <c r="M4" s="9" t="s">
        <v>4</v>
      </c>
      <c r="N4" s="9"/>
      <c r="O4" s="9"/>
    </row>
    <row r="5" spans="1:15" ht="39.75" customHeight="1" x14ac:dyDescent="0.25">
      <c r="A5" s="8">
        <f>SUMIF(Buchungen!$B$5:$B$259,"Einnahme",Buchungen!$F$5:$F$259)</f>
        <v>40161.21</v>
      </c>
      <c r="B5" s="8"/>
      <c r="C5" s="8"/>
      <c r="E5" s="7">
        <f>SUMIF(Buchungen!$B$5:$B$259,"Ausgabe",Buchungen!$F$5:$F$259)</f>
        <v>31615.599999999999</v>
      </c>
      <c r="F5" s="7"/>
      <c r="G5" s="7"/>
      <c r="I5" s="6">
        <f>A5-E5</f>
        <v>8545.61</v>
      </c>
      <c r="J5" s="6"/>
      <c r="K5" s="6"/>
      <c r="M5" s="5">
        <f>IFERROR(SUMIFS(Buchungen!$F$5:$F$259,Buchungen!$B$5:$B$259,"Ausgabe",Buchungen!$C$5:$C$259,"Sparen &amp; Anlegen")/A5,0)</f>
        <v>0.1344581002415017</v>
      </c>
      <c r="N5" s="5"/>
      <c r="O5" s="5"/>
    </row>
    <row r="7" spans="1:15" ht="21.75" customHeight="1" x14ac:dyDescent="0.25">
      <c r="A7" s="4" t="s">
        <v>5</v>
      </c>
      <c r="B7" s="4"/>
      <c r="C7" s="4"/>
      <c r="D7" s="4"/>
    </row>
    <row r="8" spans="1:15" ht="19.5" customHeight="1" x14ac:dyDescent="0.25">
      <c r="A8" s="13" t="s">
        <v>6</v>
      </c>
      <c r="B8" s="13" t="s">
        <v>7</v>
      </c>
      <c r="C8" s="13" t="s">
        <v>8</v>
      </c>
      <c r="D8" s="13" t="s">
        <v>9</v>
      </c>
    </row>
    <row r="9" spans="1:15" ht="15" customHeight="1" x14ac:dyDescent="0.25">
      <c r="A9" s="14" t="s">
        <v>10</v>
      </c>
      <c r="B9" s="15">
        <f>SUMIFS(Buchungen!$F$5:$F$259,Buchungen!$B$5:$B$259,"Einnahme",Buchungen!$G$5:$G$259,1)</f>
        <v>3200</v>
      </c>
      <c r="C9" s="16">
        <f>SUMIFS(Buchungen!$F$5:$F$259,Buchungen!$B$5:$B$259,"Ausgabe",Buchungen!$G$5:$G$259,1)</f>
        <v>2470.5500000000002</v>
      </c>
      <c r="D9" s="17">
        <f t="shared" ref="D9:D20" si="0">B9-C9</f>
        <v>729.44999999999982</v>
      </c>
    </row>
    <row r="10" spans="1:15" ht="15" customHeight="1" x14ac:dyDescent="0.25">
      <c r="A10" s="18" t="s">
        <v>11</v>
      </c>
      <c r="B10" s="19">
        <f>SUMIFS(Buchungen!$F$5:$F$259,Buchungen!$B$5:$B$259,"Einnahme",Buchungen!$G$5:$G$259,2)</f>
        <v>3200</v>
      </c>
      <c r="C10" s="20">
        <f>SUMIFS(Buchungen!$F$5:$F$259,Buchungen!$B$5:$B$259,"Ausgabe",Buchungen!$G$5:$G$259,2)</f>
        <v>2538.5100000000002</v>
      </c>
      <c r="D10" s="21">
        <f t="shared" si="0"/>
        <v>661.48999999999978</v>
      </c>
    </row>
    <row r="11" spans="1:15" ht="15" customHeight="1" x14ac:dyDescent="0.25">
      <c r="A11" s="14" t="s">
        <v>12</v>
      </c>
      <c r="B11" s="15">
        <f>SUMIFS(Buchungen!$F$5:$F$259,Buchungen!$B$5:$B$259,"Einnahme",Buchungen!$G$5:$G$259,3)</f>
        <v>3458.12</v>
      </c>
      <c r="C11" s="16">
        <f>SUMIFS(Buchungen!$F$5:$F$259,Buchungen!$B$5:$B$259,"Ausgabe",Buchungen!$G$5:$G$259,3)</f>
        <v>2553.7800000000007</v>
      </c>
      <c r="D11" s="17">
        <f t="shared" si="0"/>
        <v>904.33999999999924</v>
      </c>
    </row>
    <row r="12" spans="1:15" ht="15" customHeight="1" x14ac:dyDescent="0.25">
      <c r="A12" s="18" t="s">
        <v>13</v>
      </c>
      <c r="B12" s="19">
        <f>SUMIFS(Buchungen!$F$5:$F$259,Buchungen!$B$5:$B$259,"Einnahme",Buchungen!$G$5:$G$259,4)</f>
        <v>3620</v>
      </c>
      <c r="C12" s="20">
        <f>SUMIFS(Buchungen!$F$5:$F$259,Buchungen!$B$5:$B$259,"Ausgabe",Buchungen!$G$5:$G$259,4)</f>
        <v>2537.0099999999998</v>
      </c>
      <c r="D12" s="21">
        <f t="shared" si="0"/>
        <v>1082.9900000000002</v>
      </c>
    </row>
    <row r="13" spans="1:15" ht="15" customHeight="1" x14ac:dyDescent="0.25">
      <c r="A13" s="14" t="s">
        <v>14</v>
      </c>
      <c r="B13" s="15">
        <f>SUMIFS(Buchungen!$F$5:$F$259,Buchungen!$B$5:$B$259,"Einnahme",Buchungen!$G$5:$G$259,5)</f>
        <v>3200</v>
      </c>
      <c r="C13" s="16">
        <f>SUMIFS(Buchungen!$F$5:$F$259,Buchungen!$B$5:$B$259,"Ausgabe",Buchungen!$G$5:$G$259,5)</f>
        <v>2513.9199999999996</v>
      </c>
      <c r="D13" s="17">
        <f t="shared" si="0"/>
        <v>686.08000000000038</v>
      </c>
    </row>
    <row r="14" spans="1:15" ht="15" customHeight="1" x14ac:dyDescent="0.25">
      <c r="A14" s="18" t="s">
        <v>15</v>
      </c>
      <c r="B14" s="19">
        <f>SUMIFS(Buchungen!$F$5:$F$259,Buchungen!$B$5:$B$259,"Einnahme",Buchungen!$G$5:$G$259,6)</f>
        <v>3457.7000000000003</v>
      </c>
      <c r="C14" s="20">
        <f>SUMIFS(Buchungen!$F$5:$F$259,Buchungen!$B$5:$B$259,"Ausgabe",Buchungen!$G$5:$G$259,6)</f>
        <v>2566.1699999999996</v>
      </c>
      <c r="D14" s="21">
        <f t="shared" si="0"/>
        <v>891.53000000000065</v>
      </c>
    </row>
    <row r="15" spans="1:15" ht="15" customHeight="1" x14ac:dyDescent="0.25">
      <c r="A15" s="14" t="s">
        <v>16</v>
      </c>
      <c r="B15" s="15">
        <f>SUMIFS(Buchungen!$F$5:$F$259,Buchungen!$B$5:$B$259,"Einnahme",Buchungen!$G$5:$G$259,7)</f>
        <v>3200</v>
      </c>
      <c r="C15" s="16">
        <f>SUMIFS(Buchungen!$F$5:$F$259,Buchungen!$B$5:$B$259,"Ausgabe",Buchungen!$G$5:$G$259,7)</f>
        <v>3026.81</v>
      </c>
      <c r="D15" s="17">
        <f t="shared" si="0"/>
        <v>173.19000000000005</v>
      </c>
    </row>
    <row r="16" spans="1:15" ht="15" customHeight="1" x14ac:dyDescent="0.25">
      <c r="A16" s="18" t="s">
        <v>17</v>
      </c>
      <c r="B16" s="19">
        <f>SUMIFS(Buchungen!$F$5:$F$259,Buchungen!$B$5:$B$259,"Einnahme",Buchungen!$G$5:$G$259,8)</f>
        <v>3200</v>
      </c>
      <c r="C16" s="20">
        <f>SUMIFS(Buchungen!$F$5:$F$259,Buchungen!$B$5:$B$259,"Ausgabe",Buchungen!$G$5:$G$259,8)</f>
        <v>2701.19</v>
      </c>
      <c r="D16" s="21">
        <f t="shared" si="0"/>
        <v>498.80999999999995</v>
      </c>
    </row>
    <row r="17" spans="1:5" ht="15" customHeight="1" x14ac:dyDescent="0.25">
      <c r="A17" s="14" t="s">
        <v>18</v>
      </c>
      <c r="B17" s="15">
        <f>SUMIFS(Buchungen!$F$5:$F$259,Buchungen!$B$5:$B$259,"Einnahme",Buchungen!$G$5:$G$259,9)</f>
        <v>3521.36</v>
      </c>
      <c r="C17" s="16">
        <f>SUMIFS(Buchungen!$F$5:$F$259,Buchungen!$B$5:$B$259,"Ausgabe",Buchungen!$G$5:$G$259,9)</f>
        <v>2627.18</v>
      </c>
      <c r="D17" s="17">
        <f t="shared" si="0"/>
        <v>894.18000000000029</v>
      </c>
    </row>
    <row r="18" spans="1:5" ht="15" customHeight="1" x14ac:dyDescent="0.25">
      <c r="A18" s="18" t="s">
        <v>19</v>
      </c>
      <c r="B18" s="19">
        <f>SUMIFS(Buchungen!$F$5:$F$259,Buchungen!$B$5:$B$259,"Einnahme",Buchungen!$G$5:$G$259,10)</f>
        <v>3200</v>
      </c>
      <c r="C18" s="20">
        <f>SUMIFS(Buchungen!$F$5:$F$259,Buchungen!$B$5:$B$259,"Ausgabe",Buchungen!$G$5:$G$259,10)</f>
        <v>2569.6</v>
      </c>
      <c r="D18" s="21">
        <f t="shared" si="0"/>
        <v>630.40000000000009</v>
      </c>
    </row>
    <row r="19" spans="1:5" ht="15" customHeight="1" x14ac:dyDescent="0.25">
      <c r="A19" s="14" t="s">
        <v>20</v>
      </c>
      <c r="B19" s="15">
        <f>SUMIFS(Buchungen!$F$5:$F$259,Buchungen!$B$5:$B$259,"Einnahme",Buchungen!$G$5:$G$259,11)</f>
        <v>3380</v>
      </c>
      <c r="C19" s="16">
        <f>SUMIFS(Buchungen!$F$5:$F$259,Buchungen!$B$5:$B$259,"Ausgabe",Buchungen!$G$5:$G$259,11)</f>
        <v>2616.96</v>
      </c>
      <c r="D19" s="17">
        <f t="shared" si="0"/>
        <v>763.04</v>
      </c>
    </row>
    <row r="20" spans="1:5" ht="15" customHeight="1" x14ac:dyDescent="0.25">
      <c r="A20" s="18" t="s">
        <v>21</v>
      </c>
      <c r="B20" s="19">
        <f>SUMIFS(Buchungen!$F$5:$F$259,Buchungen!$B$5:$B$259,"Einnahme",Buchungen!$G$5:$G$259,12)</f>
        <v>3524.0299999999997</v>
      </c>
      <c r="C20" s="20">
        <f>SUMIFS(Buchungen!$F$5:$F$259,Buchungen!$B$5:$B$259,"Ausgabe",Buchungen!$G$5:$G$259,12)</f>
        <v>2893.9200000000005</v>
      </c>
      <c r="D20" s="21">
        <f t="shared" si="0"/>
        <v>630.10999999999922</v>
      </c>
    </row>
    <row r="21" spans="1:5" ht="15" customHeight="1" x14ac:dyDescent="0.25">
      <c r="A21" s="22" t="s">
        <v>22</v>
      </c>
      <c r="B21" s="23">
        <f>SUM(B9:B20)</f>
        <v>40161.21</v>
      </c>
      <c r="C21" s="23">
        <f>SUM(C9:C20)</f>
        <v>31615.599999999999</v>
      </c>
      <c r="D21" s="23">
        <f>SUM(D9:D20)</f>
        <v>8545.6099999999988</v>
      </c>
    </row>
    <row r="23" spans="1:5" ht="21.75" customHeight="1" x14ac:dyDescent="0.25">
      <c r="A23" s="4" t="s">
        <v>23</v>
      </c>
      <c r="B23" s="4"/>
      <c r="C23" s="4"/>
      <c r="D23" s="4"/>
      <c r="E23" s="4"/>
    </row>
    <row r="24" spans="1:5" ht="19.5" customHeight="1" x14ac:dyDescent="0.25">
      <c r="A24" s="13" t="s">
        <v>24</v>
      </c>
      <c r="B24" s="13" t="s">
        <v>25</v>
      </c>
      <c r="C24" s="13" t="s">
        <v>26</v>
      </c>
      <c r="D24" s="13" t="s">
        <v>27</v>
      </c>
      <c r="E24" s="13" t="s">
        <v>28</v>
      </c>
    </row>
    <row r="25" spans="1:5" ht="15" customHeight="1" x14ac:dyDescent="0.25">
      <c r="A25" s="14" t="s">
        <v>29</v>
      </c>
      <c r="B25" s="17">
        <f>Kategorien!$E$6</f>
        <v>12960</v>
      </c>
      <c r="C25" s="17">
        <f>SUMIFS(Buchungen!$F$5:$F$259,Buchungen!$B$5:$B$259,"Ausgabe",Buchungen!$C$5:$C$259,"Wohnen &amp; Miete")</f>
        <v>12960</v>
      </c>
      <c r="D25" s="17">
        <f t="shared" ref="D25:D41" si="1">B25-C25</f>
        <v>0</v>
      </c>
      <c r="E25" s="24">
        <f t="shared" ref="E25:E42" si="2">IFERROR(C25/B25,0)</f>
        <v>1</v>
      </c>
    </row>
    <row r="26" spans="1:5" ht="15" customHeight="1" x14ac:dyDescent="0.25">
      <c r="A26" s="18" t="s">
        <v>30</v>
      </c>
      <c r="B26" s="21">
        <f>Kategorien!$E$7</f>
        <v>1920</v>
      </c>
      <c r="C26" s="21">
        <f>SUMIFS(Buchungen!$F$5:$F$259,Buchungen!$B$5:$B$259,"Ausgabe",Buchungen!$C$5:$C$259,"Energie &amp; Nebenkosten")</f>
        <v>1740</v>
      </c>
      <c r="D26" s="21">
        <f t="shared" si="1"/>
        <v>180</v>
      </c>
      <c r="E26" s="25">
        <f t="shared" si="2"/>
        <v>0.90625</v>
      </c>
    </row>
    <row r="27" spans="1:5" ht="15" customHeight="1" x14ac:dyDescent="0.25">
      <c r="A27" s="14" t="s">
        <v>31</v>
      </c>
      <c r="B27" s="17">
        <f>Kategorien!$E$8</f>
        <v>4320</v>
      </c>
      <c r="C27" s="17">
        <f>SUMIFS(Buchungen!$F$5:$F$259,Buchungen!$B$5:$B$259,"Ausgabe",Buchungen!$C$5:$C$259,"Lebensmittel &amp; Einkauf")</f>
        <v>3801.04</v>
      </c>
      <c r="D27" s="17">
        <f t="shared" si="1"/>
        <v>518.96</v>
      </c>
      <c r="E27" s="24">
        <f t="shared" si="2"/>
        <v>0.87987037037037041</v>
      </c>
    </row>
    <row r="28" spans="1:5" ht="15" customHeight="1" x14ac:dyDescent="0.25">
      <c r="A28" s="18" t="s">
        <v>32</v>
      </c>
      <c r="B28" s="21">
        <f>Kategorien!$E$9</f>
        <v>2040</v>
      </c>
      <c r="C28" s="21">
        <f>SUMIFS(Buchungen!$F$5:$F$259,Buchungen!$B$5:$B$259,"Ausgabe",Buchungen!$C$5:$C$259,"Auto &amp; Verkehr")</f>
        <v>1399.1899999999998</v>
      </c>
      <c r="D28" s="21">
        <f t="shared" si="1"/>
        <v>640.81000000000017</v>
      </c>
      <c r="E28" s="25">
        <f t="shared" si="2"/>
        <v>0.6858774509803921</v>
      </c>
    </row>
    <row r="29" spans="1:5" ht="15" customHeight="1" x14ac:dyDescent="0.25">
      <c r="A29" s="14" t="s">
        <v>33</v>
      </c>
      <c r="B29" s="17">
        <f>Kategorien!$E$10</f>
        <v>1980</v>
      </c>
      <c r="C29" s="17">
        <f>SUMIFS(Buchungen!$F$5:$F$259,Buchungen!$B$5:$B$259,"Ausgabe",Buchungen!$C$5:$C$259,"Versicherungen")</f>
        <v>1896</v>
      </c>
      <c r="D29" s="17">
        <f t="shared" si="1"/>
        <v>84</v>
      </c>
      <c r="E29" s="24">
        <f t="shared" si="2"/>
        <v>0.95757575757575752</v>
      </c>
    </row>
    <row r="30" spans="1:5" ht="15" customHeight="1" x14ac:dyDescent="0.25">
      <c r="A30" s="18" t="s">
        <v>34</v>
      </c>
      <c r="B30" s="21">
        <f>Kategorien!$E$11</f>
        <v>660</v>
      </c>
      <c r="C30" s="21">
        <f>SUMIFS(Buchungen!$F$5:$F$259,Buchungen!$B$5:$B$259,"Ausgabe",Buchungen!$C$5:$C$259,"Telefon &amp; Internet")</f>
        <v>624</v>
      </c>
      <c r="D30" s="21">
        <f t="shared" si="1"/>
        <v>36</v>
      </c>
      <c r="E30" s="25">
        <f t="shared" si="2"/>
        <v>0.94545454545454544</v>
      </c>
    </row>
    <row r="31" spans="1:5" ht="15" customHeight="1" x14ac:dyDescent="0.25">
      <c r="A31" s="14" t="s">
        <v>35</v>
      </c>
      <c r="B31" s="17">
        <f>Kategorien!$E$12</f>
        <v>480</v>
      </c>
      <c r="C31" s="17">
        <f>SUMIFS(Buchungen!$F$5:$F$259,Buchungen!$B$5:$B$259,"Ausgabe",Buchungen!$C$5:$C$259,"Abos &amp; Streaming")</f>
        <v>408</v>
      </c>
      <c r="D31" s="17">
        <f t="shared" si="1"/>
        <v>72</v>
      </c>
      <c r="E31" s="24">
        <f t="shared" si="2"/>
        <v>0.85</v>
      </c>
    </row>
    <row r="32" spans="1:5" ht="15" customHeight="1" x14ac:dyDescent="0.25">
      <c r="A32" s="18" t="s">
        <v>36</v>
      </c>
      <c r="B32" s="21">
        <f>Kategorien!$E$13</f>
        <v>1320</v>
      </c>
      <c r="C32" s="21">
        <f>SUMIFS(Buchungen!$F$5:$F$259,Buchungen!$B$5:$B$259,"Ausgabe",Buchungen!$C$5:$C$259,"Restaurant &amp; Lieferdienst")</f>
        <v>568.79</v>
      </c>
      <c r="D32" s="21">
        <f t="shared" si="1"/>
        <v>751.21</v>
      </c>
      <c r="E32" s="25">
        <f t="shared" si="2"/>
        <v>0.43090151515151515</v>
      </c>
    </row>
    <row r="33" spans="1:5" ht="15" customHeight="1" x14ac:dyDescent="0.25">
      <c r="A33" s="14" t="s">
        <v>37</v>
      </c>
      <c r="B33" s="17">
        <f>Kategorien!$E$14</f>
        <v>1080</v>
      </c>
      <c r="C33" s="17">
        <f>SUMIFS(Buchungen!$F$5:$F$259,Buchungen!$B$5:$B$259,"Ausgabe",Buchungen!$C$5:$C$259,"Freizeit &amp; Sport")</f>
        <v>360</v>
      </c>
      <c r="D33" s="17">
        <f t="shared" si="1"/>
        <v>720</v>
      </c>
      <c r="E33" s="24">
        <f t="shared" si="2"/>
        <v>0.33333333333333331</v>
      </c>
    </row>
    <row r="34" spans="1:5" ht="15" customHeight="1" x14ac:dyDescent="0.25">
      <c r="A34" s="18" t="s">
        <v>38</v>
      </c>
      <c r="B34" s="21">
        <f>Kategorien!$E$15</f>
        <v>1920</v>
      </c>
      <c r="C34" s="21">
        <f>SUMIFS(Buchungen!$F$5:$F$259,Buchungen!$B$5:$B$259,"Ausgabe",Buchungen!$C$5:$C$259,"Reisen &amp; Urlaub")</f>
        <v>1024</v>
      </c>
      <c r="D34" s="21">
        <f t="shared" si="1"/>
        <v>896</v>
      </c>
      <c r="E34" s="25">
        <f t="shared" si="2"/>
        <v>0.53333333333333333</v>
      </c>
    </row>
    <row r="35" spans="1:5" ht="15" customHeight="1" x14ac:dyDescent="0.25">
      <c r="A35" s="14" t="s">
        <v>39</v>
      </c>
      <c r="B35" s="17">
        <f>Kategorien!$E$16</f>
        <v>720</v>
      </c>
      <c r="C35" s="17">
        <f>SUMIFS(Buchungen!$F$5:$F$259,Buchungen!$B$5:$B$259,"Ausgabe",Buchungen!$C$5:$C$259,"Gesundheit &amp; Drogerie")</f>
        <v>147.73000000000002</v>
      </c>
      <c r="D35" s="17">
        <f t="shared" si="1"/>
        <v>572.27</v>
      </c>
      <c r="E35" s="24">
        <f t="shared" si="2"/>
        <v>0.20518055555555559</v>
      </c>
    </row>
    <row r="36" spans="1:5" ht="15" customHeight="1" x14ac:dyDescent="0.25">
      <c r="A36" s="18" t="s">
        <v>40</v>
      </c>
      <c r="B36" s="21">
        <f>Kategorien!$E$17</f>
        <v>900</v>
      </c>
      <c r="C36" s="21">
        <f>SUMIFS(Buchungen!$F$5:$F$259,Buchungen!$B$5:$B$259,"Ausgabe",Buchungen!$C$5:$C$259,"Kleidung &amp; Schuhe")</f>
        <v>352.35</v>
      </c>
      <c r="D36" s="21">
        <f t="shared" si="1"/>
        <v>547.65</v>
      </c>
      <c r="E36" s="25">
        <f t="shared" si="2"/>
        <v>0.39150000000000001</v>
      </c>
    </row>
    <row r="37" spans="1:5" ht="15" customHeight="1" x14ac:dyDescent="0.25">
      <c r="A37" s="14" t="s">
        <v>41</v>
      </c>
      <c r="B37" s="17">
        <f>Kategorien!$E$18</f>
        <v>540</v>
      </c>
      <c r="C37" s="17">
        <f>SUMIFS(Buchungen!$F$5:$F$259,Buchungen!$B$5:$B$259,"Ausgabe",Buchungen!$C$5:$C$259,"Bildung &amp; Weiterbildung")</f>
        <v>113</v>
      </c>
      <c r="D37" s="17">
        <f t="shared" si="1"/>
        <v>427</v>
      </c>
      <c r="E37" s="24">
        <f t="shared" si="2"/>
        <v>0.20925925925925926</v>
      </c>
    </row>
    <row r="38" spans="1:5" ht="15" customHeight="1" x14ac:dyDescent="0.25">
      <c r="A38" s="18" t="s">
        <v>42</v>
      </c>
      <c r="B38" s="21">
        <f>Kategorien!$E$19</f>
        <v>660</v>
      </c>
      <c r="C38" s="21">
        <f>SUMIFS(Buchungen!$F$5:$F$259,Buchungen!$B$5:$B$259,"Ausgabe",Buchungen!$C$5:$C$259,"Geschenke &amp; Spenden")</f>
        <v>240</v>
      </c>
      <c r="D38" s="21">
        <f t="shared" si="1"/>
        <v>420</v>
      </c>
      <c r="E38" s="25">
        <f t="shared" si="2"/>
        <v>0.36363636363636365</v>
      </c>
    </row>
    <row r="39" spans="1:5" ht="15" customHeight="1" x14ac:dyDescent="0.25">
      <c r="A39" s="14" t="s">
        <v>43</v>
      </c>
      <c r="B39" s="17">
        <f>Kategorien!$E$20</f>
        <v>540</v>
      </c>
      <c r="C39" s="17">
        <f>SUMIFS(Buchungen!$F$5:$F$259,Buchungen!$B$5:$B$259,"Ausgabe",Buchungen!$C$5:$C$259,"Haustier")</f>
        <v>456</v>
      </c>
      <c r="D39" s="17">
        <f t="shared" si="1"/>
        <v>84</v>
      </c>
      <c r="E39" s="24">
        <f t="shared" si="2"/>
        <v>0.84444444444444444</v>
      </c>
    </row>
    <row r="40" spans="1:5" ht="15" customHeight="1" x14ac:dyDescent="0.25">
      <c r="A40" s="18" t="s">
        <v>44</v>
      </c>
      <c r="B40" s="21">
        <f>Kategorien!$E$21</f>
        <v>5400</v>
      </c>
      <c r="C40" s="21">
        <f>SUMIFS(Buchungen!$F$5:$F$259,Buchungen!$B$5:$B$259,"Ausgabe",Buchungen!$C$5:$C$259,"Sparen &amp; Anlegen")</f>
        <v>5400</v>
      </c>
      <c r="D40" s="21">
        <f t="shared" si="1"/>
        <v>0</v>
      </c>
      <c r="E40" s="25">
        <f t="shared" si="2"/>
        <v>1</v>
      </c>
    </row>
    <row r="41" spans="1:5" ht="15" customHeight="1" x14ac:dyDescent="0.25">
      <c r="A41" s="14" t="s">
        <v>45</v>
      </c>
      <c r="B41" s="17">
        <f>Kategorien!$E$22</f>
        <v>720</v>
      </c>
      <c r="C41" s="17">
        <f>SUMIFS(Buchungen!$F$5:$F$259,Buchungen!$B$5:$B$259,"Ausgabe",Buchungen!$C$5:$C$259,"Sonstiges")</f>
        <v>125.5</v>
      </c>
      <c r="D41" s="17">
        <f t="shared" si="1"/>
        <v>594.5</v>
      </c>
      <c r="E41" s="24">
        <f t="shared" si="2"/>
        <v>0.17430555555555555</v>
      </c>
    </row>
    <row r="42" spans="1:5" ht="15" customHeight="1" x14ac:dyDescent="0.25">
      <c r="A42" s="22" t="s">
        <v>22</v>
      </c>
      <c r="B42" s="23">
        <f>SUM(B25:B41)</f>
        <v>38160</v>
      </c>
      <c r="C42" s="23">
        <f>SUM(C25:C41)</f>
        <v>31615.599999999999</v>
      </c>
      <c r="D42" s="23">
        <f>SUM(D25:D41)</f>
        <v>6544.4</v>
      </c>
      <c r="E42" s="26">
        <f t="shared" si="2"/>
        <v>0.82850104821802928</v>
      </c>
    </row>
    <row r="44" spans="1:5" ht="21.75" customHeight="1" x14ac:dyDescent="0.25">
      <c r="A44" s="3" t="s">
        <v>46</v>
      </c>
      <c r="B44" s="3"/>
      <c r="C44" s="3"/>
      <c r="D44" s="3"/>
      <c r="E44" s="3"/>
    </row>
  </sheetData>
  <mergeCells count="13">
    <mergeCell ref="A23:E23"/>
    <mergeCell ref="A44:E44"/>
    <mergeCell ref="A1:O1"/>
    <mergeCell ref="A2:O2"/>
    <mergeCell ref="A5:C5"/>
    <mergeCell ref="E5:G5"/>
    <mergeCell ref="I5:K5"/>
    <mergeCell ref="M5:O5"/>
    <mergeCell ref="A7:D7"/>
    <mergeCell ref="A4:C4"/>
    <mergeCell ref="E4:G4"/>
    <mergeCell ref="I4:K4"/>
    <mergeCell ref="M4:O4"/>
  </mergeCells>
  <conditionalFormatting sqref="D9:D20">
    <cfRule type="cellIs" dxfId="2" priority="2" operator="lessThan">
      <formula>0</formula>
    </cfRule>
    <cfRule type="cellIs" dxfId="1" priority="3" operator="greaterThanOrEqual">
      <formula>0</formula>
    </cfRule>
  </conditionalFormatting>
  <conditionalFormatting sqref="D25:D41">
    <cfRule type="cellIs" dxfId="0" priority="5" operator="lessThan">
      <formula>0</formula>
    </cfRule>
  </conditionalFormatting>
  <conditionalFormatting sqref="E25:E41">
    <cfRule type="dataBar" priority="4">
      <dataBar>
        <cfvo type="num" val="0"/>
        <cfvo type="num" val="1.2"/>
        <color rgb="FF17708C"/>
      </dataBar>
      <extLst>
        <ext xmlns:x14="http://schemas.microsoft.com/office/spreadsheetml/2009/9/main" uri="{B025F937-C7B1-47D3-B67F-A62EFF666E3E}">
          <x14:id>{BE84F0E4-FDED-4C3D-972A-FC80D09790B3}</x14:id>
        </ext>
      </extLst>
    </cfRule>
  </conditionalFormatting>
  <pageMargins left="0.75" right="0.75" top="1" bottom="1" header="0.511811023622047" footer="0.511811023622047"/>
  <pageSetup paperSize="9" orientation="landscape" horizontalDpi="300" verticalDpi="300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BE84F0E4-FDED-4C3D-972A-FC80D09790B3}">
            <x14:dataBar axisPosition="none">
              <x14:cfvo type="num">
                <xm:f>0</xm:f>
              </x14:cfvo>
              <x14:cfvo type="num">
                <xm:f>1.2</xm:f>
              </x14:cfvo>
              <x14:negativeFillColor rgb="FF17708C"/>
            </x14:dataBar>
          </x14:cfRule>
          <xm:sqref>E25:E41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E4D64"/>
    <pageSetUpPr fitToPage="1"/>
  </sheetPr>
  <dimension ref="A1:G28"/>
  <sheetViews>
    <sheetView showGridLines="0" zoomScaleNormal="100" workbookViewId="0"/>
  </sheetViews>
  <sheetFormatPr baseColWidth="10" defaultColWidth="8.7109375" defaultRowHeight="15" x14ac:dyDescent="0.25"/>
  <cols>
    <col min="1" max="1" width="26" customWidth="1"/>
    <col min="2" max="2" width="2" customWidth="1"/>
    <col min="3" max="3" width="26" customWidth="1"/>
    <col min="4" max="5" width="16" customWidth="1"/>
    <col min="6" max="6" width="2" customWidth="1"/>
    <col min="7" max="7" width="26" customWidth="1"/>
  </cols>
  <sheetData>
    <row r="1" spans="1:7" ht="33.75" customHeight="1" x14ac:dyDescent="0.25">
      <c r="A1" s="2" t="s">
        <v>47</v>
      </c>
      <c r="B1" s="2"/>
      <c r="C1" s="2"/>
      <c r="D1" s="2"/>
    </row>
    <row r="2" spans="1:7" ht="18" customHeight="1" x14ac:dyDescent="0.25">
      <c r="A2" s="1" t="s">
        <v>48</v>
      </c>
      <c r="B2" s="1"/>
      <c r="C2" s="1"/>
      <c r="D2" s="1"/>
    </row>
    <row r="4" spans="1:7" ht="21.75" customHeight="1" x14ac:dyDescent="0.25">
      <c r="A4" s="27" t="s">
        <v>49</v>
      </c>
      <c r="C4" s="63" t="s">
        <v>50</v>
      </c>
      <c r="D4" s="63"/>
      <c r="E4" s="63"/>
      <c r="G4" s="28" t="s">
        <v>51</v>
      </c>
    </row>
    <row r="5" spans="1:7" ht="19.5" customHeight="1" x14ac:dyDescent="0.25">
      <c r="A5" s="14" t="s">
        <v>52</v>
      </c>
      <c r="C5" s="29" t="s">
        <v>24</v>
      </c>
      <c r="D5" s="29" t="s">
        <v>53</v>
      </c>
      <c r="E5" s="29" t="s">
        <v>54</v>
      </c>
      <c r="G5" s="30" t="s">
        <v>55</v>
      </c>
    </row>
    <row r="6" spans="1:7" ht="15" customHeight="1" x14ac:dyDescent="0.25">
      <c r="A6" s="18" t="s">
        <v>56</v>
      </c>
      <c r="C6" s="14" t="s">
        <v>29</v>
      </c>
      <c r="D6" s="31">
        <v>1080</v>
      </c>
      <c r="E6" s="32">
        <f t="shared" ref="E6:E22" si="0">D6*12</f>
        <v>12960</v>
      </c>
      <c r="G6" s="33" t="s">
        <v>52</v>
      </c>
    </row>
    <row r="7" spans="1:7" ht="15" customHeight="1" x14ac:dyDescent="0.25">
      <c r="A7" s="14" t="s">
        <v>57</v>
      </c>
      <c r="C7" s="18" t="s">
        <v>30</v>
      </c>
      <c r="D7" s="31">
        <v>160</v>
      </c>
      <c r="E7" s="34">
        <f t="shared" si="0"/>
        <v>1920</v>
      </c>
      <c r="G7" s="33" t="s">
        <v>56</v>
      </c>
    </row>
    <row r="8" spans="1:7" ht="15" customHeight="1" x14ac:dyDescent="0.25">
      <c r="A8" s="18" t="s">
        <v>58</v>
      </c>
      <c r="C8" s="14" t="s">
        <v>31</v>
      </c>
      <c r="D8" s="31">
        <v>360</v>
      </c>
      <c r="E8" s="32">
        <f t="shared" si="0"/>
        <v>4320</v>
      </c>
      <c r="G8" s="33" t="s">
        <v>57</v>
      </c>
    </row>
    <row r="9" spans="1:7" ht="15" customHeight="1" x14ac:dyDescent="0.25">
      <c r="A9" s="14" t="s">
        <v>59</v>
      </c>
      <c r="C9" s="18" t="s">
        <v>32</v>
      </c>
      <c r="D9" s="31">
        <v>170</v>
      </c>
      <c r="E9" s="34">
        <f t="shared" si="0"/>
        <v>2040</v>
      </c>
      <c r="G9" s="33" t="s">
        <v>58</v>
      </c>
    </row>
    <row r="10" spans="1:7" ht="15" customHeight="1" x14ac:dyDescent="0.25">
      <c r="A10" s="18" t="s">
        <v>60</v>
      </c>
      <c r="C10" s="14" t="s">
        <v>33</v>
      </c>
      <c r="D10" s="31">
        <v>165</v>
      </c>
      <c r="E10" s="32">
        <f t="shared" si="0"/>
        <v>1980</v>
      </c>
      <c r="G10" s="33" t="s">
        <v>59</v>
      </c>
    </row>
    <row r="11" spans="1:7" ht="15" customHeight="1" x14ac:dyDescent="0.25">
      <c r="C11" s="18" t="s">
        <v>34</v>
      </c>
      <c r="D11" s="31">
        <v>55</v>
      </c>
      <c r="E11" s="34">
        <f t="shared" si="0"/>
        <v>660</v>
      </c>
      <c r="G11" s="33" t="s">
        <v>60</v>
      </c>
    </row>
    <row r="12" spans="1:7" ht="15" customHeight="1" x14ac:dyDescent="0.25">
      <c r="C12" s="14" t="s">
        <v>35</v>
      </c>
      <c r="D12" s="31">
        <v>40</v>
      </c>
      <c r="E12" s="32">
        <f t="shared" si="0"/>
        <v>480</v>
      </c>
      <c r="G12" s="33" t="s">
        <v>29</v>
      </c>
    </row>
    <row r="13" spans="1:7" ht="15" customHeight="1" x14ac:dyDescent="0.25">
      <c r="C13" s="18" t="s">
        <v>36</v>
      </c>
      <c r="D13" s="31">
        <v>110</v>
      </c>
      <c r="E13" s="34">
        <f t="shared" si="0"/>
        <v>1320</v>
      </c>
      <c r="G13" s="33" t="s">
        <v>30</v>
      </c>
    </row>
    <row r="14" spans="1:7" ht="15" customHeight="1" x14ac:dyDescent="0.25">
      <c r="C14" s="14" t="s">
        <v>37</v>
      </c>
      <c r="D14" s="31">
        <v>90</v>
      </c>
      <c r="E14" s="32">
        <f t="shared" si="0"/>
        <v>1080</v>
      </c>
      <c r="G14" s="33" t="s">
        <v>31</v>
      </c>
    </row>
    <row r="15" spans="1:7" ht="15" customHeight="1" x14ac:dyDescent="0.25">
      <c r="C15" s="18" t="s">
        <v>38</v>
      </c>
      <c r="D15" s="31">
        <v>160</v>
      </c>
      <c r="E15" s="34">
        <f t="shared" si="0"/>
        <v>1920</v>
      </c>
      <c r="G15" s="33" t="s">
        <v>32</v>
      </c>
    </row>
    <row r="16" spans="1:7" ht="15" customHeight="1" x14ac:dyDescent="0.25">
      <c r="C16" s="14" t="s">
        <v>39</v>
      </c>
      <c r="D16" s="31">
        <v>60</v>
      </c>
      <c r="E16" s="32">
        <f t="shared" si="0"/>
        <v>720</v>
      </c>
      <c r="G16" s="33" t="s">
        <v>33</v>
      </c>
    </row>
    <row r="17" spans="3:7" ht="15" customHeight="1" x14ac:dyDescent="0.25">
      <c r="C17" s="18" t="s">
        <v>40</v>
      </c>
      <c r="D17" s="31">
        <v>75</v>
      </c>
      <c r="E17" s="34">
        <f t="shared" si="0"/>
        <v>900</v>
      </c>
      <c r="G17" s="33" t="s">
        <v>34</v>
      </c>
    </row>
    <row r="18" spans="3:7" ht="15" customHeight="1" x14ac:dyDescent="0.25">
      <c r="C18" s="14" t="s">
        <v>41</v>
      </c>
      <c r="D18" s="31">
        <v>45</v>
      </c>
      <c r="E18" s="32">
        <f t="shared" si="0"/>
        <v>540</v>
      </c>
      <c r="G18" s="33" t="s">
        <v>35</v>
      </c>
    </row>
    <row r="19" spans="3:7" ht="15" customHeight="1" x14ac:dyDescent="0.25">
      <c r="C19" s="18" t="s">
        <v>42</v>
      </c>
      <c r="D19" s="31">
        <v>55</v>
      </c>
      <c r="E19" s="34">
        <f t="shared" si="0"/>
        <v>660</v>
      </c>
      <c r="G19" s="33" t="s">
        <v>36</v>
      </c>
    </row>
    <row r="20" spans="3:7" ht="15" customHeight="1" x14ac:dyDescent="0.25">
      <c r="C20" s="14" t="s">
        <v>43</v>
      </c>
      <c r="D20" s="31">
        <v>45</v>
      </c>
      <c r="E20" s="32">
        <f t="shared" si="0"/>
        <v>540</v>
      </c>
      <c r="G20" s="33" t="s">
        <v>37</v>
      </c>
    </row>
    <row r="21" spans="3:7" ht="15" customHeight="1" x14ac:dyDescent="0.25">
      <c r="C21" s="18" t="s">
        <v>44</v>
      </c>
      <c r="D21" s="31">
        <v>450</v>
      </c>
      <c r="E21" s="34">
        <f t="shared" si="0"/>
        <v>5400</v>
      </c>
      <c r="G21" s="33" t="s">
        <v>38</v>
      </c>
    </row>
    <row r="22" spans="3:7" ht="15" customHeight="1" x14ac:dyDescent="0.25">
      <c r="C22" s="14" t="s">
        <v>45</v>
      </c>
      <c r="D22" s="31">
        <v>60</v>
      </c>
      <c r="E22" s="32">
        <f t="shared" si="0"/>
        <v>720</v>
      </c>
      <c r="G22" s="33" t="s">
        <v>39</v>
      </c>
    </row>
    <row r="23" spans="3:7" ht="15" customHeight="1" x14ac:dyDescent="0.25">
      <c r="C23" s="35" t="s">
        <v>61</v>
      </c>
      <c r="D23" s="36">
        <f>SUM(D6:D22)</f>
        <v>3180</v>
      </c>
      <c r="E23" s="36">
        <f>SUM(E6:E22)</f>
        <v>38160</v>
      </c>
      <c r="G23" s="33" t="s">
        <v>40</v>
      </c>
    </row>
    <row r="24" spans="3:7" ht="15" customHeight="1" x14ac:dyDescent="0.25">
      <c r="G24" s="33" t="s">
        <v>41</v>
      </c>
    </row>
    <row r="25" spans="3:7" ht="15" customHeight="1" x14ac:dyDescent="0.25">
      <c r="C25" s="64" t="s">
        <v>62</v>
      </c>
      <c r="D25" s="64"/>
      <c r="E25" s="64"/>
      <c r="G25" s="33" t="s">
        <v>42</v>
      </c>
    </row>
    <row r="26" spans="3:7" ht="15" customHeight="1" x14ac:dyDescent="0.25">
      <c r="G26" s="33" t="s">
        <v>43</v>
      </c>
    </row>
    <row r="27" spans="3:7" ht="15" customHeight="1" x14ac:dyDescent="0.25">
      <c r="G27" s="33" t="s">
        <v>44</v>
      </c>
    </row>
    <row r="28" spans="3:7" ht="15" customHeight="1" x14ac:dyDescent="0.25">
      <c r="G28" s="33" t="s">
        <v>45</v>
      </c>
    </row>
  </sheetData>
  <mergeCells count="4">
    <mergeCell ref="A1:D1"/>
    <mergeCell ref="A2:D2"/>
    <mergeCell ref="C4:E4"/>
    <mergeCell ref="C25:E25"/>
  </mergeCells>
  <pageMargins left="0.75" right="0.75" top="1" bottom="1" header="0.511811023622047" footer="0.511811023622047"/>
  <pageSetup paperSize="9" fitToHeight="0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E4D64"/>
    <pageSetUpPr fitToPage="1"/>
  </sheetPr>
  <dimension ref="A1:G261"/>
  <sheetViews>
    <sheetView showGridLines="0" zoomScaleNormal="100" workbookViewId="0">
      <pane ySplit="4" topLeftCell="A5" activePane="bottomLeft" state="frozen"/>
      <selection pane="bottomLeft"/>
    </sheetView>
  </sheetViews>
  <sheetFormatPr baseColWidth="10" defaultColWidth="8.7109375" defaultRowHeight="15" x14ac:dyDescent="0.25"/>
  <cols>
    <col min="1" max="1" width="13" customWidth="1"/>
    <col min="2" max="2" width="12" customWidth="1"/>
    <col min="3" max="3" width="24" customWidth="1"/>
    <col min="4" max="4" width="26" customWidth="1"/>
    <col min="5" max="5" width="16" customWidth="1"/>
    <col min="6" max="6" width="14" customWidth="1"/>
    <col min="7" max="7" width="9" customWidth="1"/>
  </cols>
  <sheetData>
    <row r="1" spans="1:7" ht="33.75" customHeight="1" x14ac:dyDescent="0.25">
      <c r="A1" s="2" t="s">
        <v>63</v>
      </c>
      <c r="B1" s="2"/>
      <c r="C1" s="2"/>
      <c r="D1" s="2"/>
      <c r="E1" s="2"/>
      <c r="F1" s="2"/>
      <c r="G1" s="2"/>
    </row>
    <row r="2" spans="1:7" ht="18" customHeight="1" x14ac:dyDescent="0.25">
      <c r="A2" s="1" t="s">
        <v>64</v>
      </c>
      <c r="B2" s="1"/>
      <c r="C2" s="1"/>
      <c r="D2" s="1"/>
      <c r="E2" s="1"/>
      <c r="F2" s="1"/>
      <c r="G2" s="1"/>
    </row>
    <row r="4" spans="1:7" ht="24" customHeight="1" x14ac:dyDescent="0.25">
      <c r="A4" s="37" t="s">
        <v>65</v>
      </c>
      <c r="B4" s="37" t="s">
        <v>66</v>
      </c>
      <c r="C4" s="37" t="s">
        <v>24</v>
      </c>
      <c r="D4" s="37" t="s">
        <v>67</v>
      </c>
      <c r="E4" s="37" t="s">
        <v>68</v>
      </c>
      <c r="F4" s="37" t="s">
        <v>69</v>
      </c>
      <c r="G4" s="37" t="s">
        <v>6</v>
      </c>
    </row>
    <row r="5" spans="1:7" ht="15" customHeight="1" x14ac:dyDescent="0.25">
      <c r="A5" s="38">
        <v>46023</v>
      </c>
      <c r="B5" s="39" t="s">
        <v>70</v>
      </c>
      <c r="C5" s="14" t="s">
        <v>29</v>
      </c>
      <c r="D5" s="14" t="s">
        <v>71</v>
      </c>
      <c r="E5" s="40" t="s">
        <v>72</v>
      </c>
      <c r="F5" s="41">
        <v>1080</v>
      </c>
      <c r="G5" s="42">
        <f t="shared" ref="G5:G68" si="0">IF($A5="","",MONTH($A5))</f>
        <v>1</v>
      </c>
    </row>
    <row r="6" spans="1:7" ht="15" customHeight="1" x14ac:dyDescent="0.25">
      <c r="A6" s="43">
        <v>46024</v>
      </c>
      <c r="B6" s="44" t="s">
        <v>70</v>
      </c>
      <c r="C6" s="45" t="s">
        <v>44</v>
      </c>
      <c r="D6" s="45" t="s">
        <v>73</v>
      </c>
      <c r="E6" s="46" t="s">
        <v>72</v>
      </c>
      <c r="F6" s="47">
        <v>450</v>
      </c>
      <c r="G6" s="48">
        <f t="shared" si="0"/>
        <v>1</v>
      </c>
    </row>
    <row r="7" spans="1:7" ht="15" customHeight="1" x14ac:dyDescent="0.25">
      <c r="A7" s="38">
        <v>46024</v>
      </c>
      <c r="B7" s="39" t="s">
        <v>70</v>
      </c>
      <c r="C7" s="14" t="s">
        <v>32</v>
      </c>
      <c r="D7" s="14" t="s">
        <v>74</v>
      </c>
      <c r="E7" s="40" t="s">
        <v>75</v>
      </c>
      <c r="F7" s="41">
        <v>49</v>
      </c>
      <c r="G7" s="42">
        <f t="shared" si="0"/>
        <v>1</v>
      </c>
    </row>
    <row r="8" spans="1:7" ht="15" customHeight="1" x14ac:dyDescent="0.25">
      <c r="A8" s="43">
        <v>46025</v>
      </c>
      <c r="B8" s="44" t="s">
        <v>70</v>
      </c>
      <c r="C8" s="45" t="s">
        <v>30</v>
      </c>
      <c r="D8" s="45" t="s">
        <v>76</v>
      </c>
      <c r="E8" s="46" t="s">
        <v>75</v>
      </c>
      <c r="F8" s="47">
        <v>145</v>
      </c>
      <c r="G8" s="48">
        <f t="shared" si="0"/>
        <v>1</v>
      </c>
    </row>
    <row r="9" spans="1:7" ht="15" customHeight="1" x14ac:dyDescent="0.25">
      <c r="A9" s="38">
        <v>46025</v>
      </c>
      <c r="B9" s="39" t="s">
        <v>70</v>
      </c>
      <c r="C9" s="14" t="s">
        <v>37</v>
      </c>
      <c r="D9" s="14" t="s">
        <v>77</v>
      </c>
      <c r="E9" s="40" t="s">
        <v>75</v>
      </c>
      <c r="F9" s="41">
        <v>30</v>
      </c>
      <c r="G9" s="42">
        <f t="shared" si="0"/>
        <v>1</v>
      </c>
    </row>
    <row r="10" spans="1:7" ht="15" customHeight="1" x14ac:dyDescent="0.25">
      <c r="A10" s="43">
        <v>46026</v>
      </c>
      <c r="B10" s="44" t="s">
        <v>70</v>
      </c>
      <c r="C10" s="45" t="s">
        <v>31</v>
      </c>
      <c r="D10" s="45" t="s">
        <v>78</v>
      </c>
      <c r="E10" s="46" t="s">
        <v>79</v>
      </c>
      <c r="F10" s="47">
        <v>57.24</v>
      </c>
      <c r="G10" s="48">
        <f t="shared" si="0"/>
        <v>1</v>
      </c>
    </row>
    <row r="11" spans="1:7" ht="15" customHeight="1" x14ac:dyDescent="0.25">
      <c r="A11" s="38">
        <v>46027</v>
      </c>
      <c r="B11" s="39" t="s">
        <v>70</v>
      </c>
      <c r="C11" s="14" t="s">
        <v>33</v>
      </c>
      <c r="D11" s="14" t="s">
        <v>80</v>
      </c>
      <c r="E11" s="40" t="s">
        <v>75</v>
      </c>
      <c r="F11" s="41">
        <v>158</v>
      </c>
      <c r="G11" s="42">
        <f t="shared" si="0"/>
        <v>1</v>
      </c>
    </row>
    <row r="12" spans="1:7" ht="15" customHeight="1" x14ac:dyDescent="0.25">
      <c r="A12" s="43">
        <v>46028</v>
      </c>
      <c r="B12" s="44" t="s">
        <v>70</v>
      </c>
      <c r="C12" s="45" t="s">
        <v>34</v>
      </c>
      <c r="D12" s="45" t="s">
        <v>81</v>
      </c>
      <c r="E12" s="46" t="s">
        <v>75</v>
      </c>
      <c r="F12" s="47">
        <v>52</v>
      </c>
      <c r="G12" s="48">
        <f t="shared" si="0"/>
        <v>1</v>
      </c>
    </row>
    <row r="13" spans="1:7" ht="15" customHeight="1" x14ac:dyDescent="0.25">
      <c r="A13" s="38">
        <v>46030</v>
      </c>
      <c r="B13" s="39" t="s">
        <v>70</v>
      </c>
      <c r="C13" s="14" t="s">
        <v>35</v>
      </c>
      <c r="D13" s="14" t="s">
        <v>82</v>
      </c>
      <c r="E13" s="40" t="s">
        <v>83</v>
      </c>
      <c r="F13" s="41">
        <v>34</v>
      </c>
      <c r="G13" s="42">
        <f t="shared" si="0"/>
        <v>1</v>
      </c>
    </row>
    <row r="14" spans="1:7" ht="15" customHeight="1" x14ac:dyDescent="0.25">
      <c r="A14" s="43">
        <v>46031</v>
      </c>
      <c r="B14" s="44" t="s">
        <v>70</v>
      </c>
      <c r="C14" s="45" t="s">
        <v>43</v>
      </c>
      <c r="D14" s="45" t="s">
        <v>84</v>
      </c>
      <c r="E14" s="46" t="s">
        <v>79</v>
      </c>
      <c r="F14" s="47">
        <v>38</v>
      </c>
      <c r="G14" s="48">
        <f t="shared" si="0"/>
        <v>1</v>
      </c>
    </row>
    <row r="15" spans="1:7" ht="15" customHeight="1" x14ac:dyDescent="0.25">
      <c r="A15" s="38">
        <v>46033</v>
      </c>
      <c r="B15" s="39" t="s">
        <v>70</v>
      </c>
      <c r="C15" s="14" t="s">
        <v>31</v>
      </c>
      <c r="D15" s="14" t="s">
        <v>85</v>
      </c>
      <c r="E15" s="40" t="s">
        <v>79</v>
      </c>
      <c r="F15" s="41">
        <v>74.11</v>
      </c>
      <c r="G15" s="42">
        <f t="shared" si="0"/>
        <v>1</v>
      </c>
    </row>
    <row r="16" spans="1:7" ht="15" customHeight="1" x14ac:dyDescent="0.25">
      <c r="A16" s="43">
        <v>46034</v>
      </c>
      <c r="B16" s="44" t="s">
        <v>70</v>
      </c>
      <c r="C16" s="45" t="s">
        <v>32</v>
      </c>
      <c r="D16" s="45" t="s">
        <v>86</v>
      </c>
      <c r="E16" s="46" t="s">
        <v>83</v>
      </c>
      <c r="F16" s="47">
        <v>57.36</v>
      </c>
      <c r="G16" s="48">
        <f t="shared" si="0"/>
        <v>1</v>
      </c>
    </row>
    <row r="17" spans="1:7" ht="15" customHeight="1" x14ac:dyDescent="0.25">
      <c r="A17" s="38">
        <v>46037</v>
      </c>
      <c r="B17" s="49" t="s">
        <v>87</v>
      </c>
      <c r="C17" s="14" t="s">
        <v>57</v>
      </c>
      <c r="D17" s="14" t="s">
        <v>88</v>
      </c>
      <c r="E17" s="40" t="s">
        <v>72</v>
      </c>
      <c r="F17" s="50">
        <v>250</v>
      </c>
      <c r="G17" s="42">
        <f t="shared" si="0"/>
        <v>1</v>
      </c>
    </row>
    <row r="18" spans="1:7" ht="15" customHeight="1" x14ac:dyDescent="0.25">
      <c r="A18" s="43">
        <v>46038</v>
      </c>
      <c r="B18" s="44" t="s">
        <v>70</v>
      </c>
      <c r="C18" s="45" t="s">
        <v>36</v>
      </c>
      <c r="D18" s="45" t="s">
        <v>89</v>
      </c>
      <c r="E18" s="46" t="s">
        <v>83</v>
      </c>
      <c r="F18" s="47">
        <v>39.479999999999997</v>
      </c>
      <c r="G18" s="48">
        <f t="shared" si="0"/>
        <v>1</v>
      </c>
    </row>
    <row r="19" spans="1:7" ht="15" customHeight="1" x14ac:dyDescent="0.25">
      <c r="A19" s="38">
        <v>46040</v>
      </c>
      <c r="B19" s="39" t="s">
        <v>70</v>
      </c>
      <c r="C19" s="14" t="s">
        <v>31</v>
      </c>
      <c r="D19" s="14" t="s">
        <v>90</v>
      </c>
      <c r="E19" s="40" t="s">
        <v>79</v>
      </c>
      <c r="F19" s="41">
        <v>74.52</v>
      </c>
      <c r="G19" s="42">
        <f t="shared" si="0"/>
        <v>1</v>
      </c>
    </row>
    <row r="20" spans="1:7" ht="15" customHeight="1" x14ac:dyDescent="0.25">
      <c r="A20" s="43">
        <v>46043</v>
      </c>
      <c r="B20" s="44" t="s">
        <v>70</v>
      </c>
      <c r="C20" s="45" t="s">
        <v>45</v>
      </c>
      <c r="D20" s="45" t="s">
        <v>91</v>
      </c>
      <c r="E20" s="46" t="s">
        <v>92</v>
      </c>
      <c r="F20" s="47">
        <v>42</v>
      </c>
      <c r="G20" s="48">
        <f t="shared" si="0"/>
        <v>1</v>
      </c>
    </row>
    <row r="21" spans="1:7" ht="15" customHeight="1" x14ac:dyDescent="0.25">
      <c r="A21" s="38">
        <v>46047</v>
      </c>
      <c r="B21" s="39" t="s">
        <v>70</v>
      </c>
      <c r="C21" s="14" t="s">
        <v>31</v>
      </c>
      <c r="D21" s="14" t="s">
        <v>93</v>
      </c>
      <c r="E21" s="40" t="s">
        <v>79</v>
      </c>
      <c r="F21" s="41">
        <v>89.84</v>
      </c>
      <c r="G21" s="42">
        <f t="shared" si="0"/>
        <v>1</v>
      </c>
    </row>
    <row r="22" spans="1:7" ht="15" customHeight="1" x14ac:dyDescent="0.25">
      <c r="A22" s="43">
        <v>46050</v>
      </c>
      <c r="B22" s="51" t="s">
        <v>87</v>
      </c>
      <c r="C22" s="45" t="s">
        <v>52</v>
      </c>
      <c r="D22" s="45" t="s">
        <v>94</v>
      </c>
      <c r="E22" s="46" t="s">
        <v>72</v>
      </c>
      <c r="F22" s="52">
        <v>2950</v>
      </c>
      <c r="G22" s="48">
        <f t="shared" si="0"/>
        <v>1</v>
      </c>
    </row>
    <row r="23" spans="1:7" ht="15" customHeight="1" x14ac:dyDescent="0.25">
      <c r="A23" s="38">
        <v>46054</v>
      </c>
      <c r="B23" s="39" t="s">
        <v>70</v>
      </c>
      <c r="C23" s="14" t="s">
        <v>29</v>
      </c>
      <c r="D23" s="14" t="s">
        <v>71</v>
      </c>
      <c r="E23" s="40" t="s">
        <v>72</v>
      </c>
      <c r="F23" s="41">
        <v>1080</v>
      </c>
      <c r="G23" s="42">
        <f t="shared" si="0"/>
        <v>2</v>
      </c>
    </row>
    <row r="24" spans="1:7" ht="15" customHeight="1" x14ac:dyDescent="0.25">
      <c r="A24" s="43">
        <v>46055</v>
      </c>
      <c r="B24" s="44" t="s">
        <v>70</v>
      </c>
      <c r="C24" s="45" t="s">
        <v>44</v>
      </c>
      <c r="D24" s="45" t="s">
        <v>73</v>
      </c>
      <c r="E24" s="46" t="s">
        <v>72</v>
      </c>
      <c r="F24" s="47">
        <v>450</v>
      </c>
      <c r="G24" s="48">
        <f t="shared" si="0"/>
        <v>2</v>
      </c>
    </row>
    <row r="25" spans="1:7" ht="15" customHeight="1" x14ac:dyDescent="0.25">
      <c r="A25" s="38">
        <v>46055</v>
      </c>
      <c r="B25" s="39" t="s">
        <v>70</v>
      </c>
      <c r="C25" s="14" t="s">
        <v>32</v>
      </c>
      <c r="D25" s="14" t="s">
        <v>74</v>
      </c>
      <c r="E25" s="40" t="s">
        <v>75</v>
      </c>
      <c r="F25" s="41">
        <v>49</v>
      </c>
      <c r="G25" s="42">
        <f t="shared" si="0"/>
        <v>2</v>
      </c>
    </row>
    <row r="26" spans="1:7" ht="15" customHeight="1" x14ac:dyDescent="0.25">
      <c r="A26" s="43">
        <v>46056</v>
      </c>
      <c r="B26" s="44" t="s">
        <v>70</v>
      </c>
      <c r="C26" s="45" t="s">
        <v>30</v>
      </c>
      <c r="D26" s="45" t="s">
        <v>76</v>
      </c>
      <c r="E26" s="46" t="s">
        <v>75</v>
      </c>
      <c r="F26" s="47">
        <v>145</v>
      </c>
      <c r="G26" s="48">
        <f t="shared" si="0"/>
        <v>2</v>
      </c>
    </row>
    <row r="27" spans="1:7" ht="15" customHeight="1" x14ac:dyDescent="0.25">
      <c r="A27" s="38">
        <v>46056</v>
      </c>
      <c r="B27" s="39" t="s">
        <v>70</v>
      </c>
      <c r="C27" s="14" t="s">
        <v>37</v>
      </c>
      <c r="D27" s="14" t="s">
        <v>77</v>
      </c>
      <c r="E27" s="40" t="s">
        <v>75</v>
      </c>
      <c r="F27" s="41">
        <v>30</v>
      </c>
      <c r="G27" s="42">
        <f t="shared" si="0"/>
        <v>2</v>
      </c>
    </row>
    <row r="28" spans="1:7" ht="15" customHeight="1" x14ac:dyDescent="0.25">
      <c r="A28" s="43">
        <v>46057</v>
      </c>
      <c r="B28" s="44" t="s">
        <v>70</v>
      </c>
      <c r="C28" s="45" t="s">
        <v>31</v>
      </c>
      <c r="D28" s="45" t="s">
        <v>78</v>
      </c>
      <c r="E28" s="46" t="s">
        <v>79</v>
      </c>
      <c r="F28" s="47">
        <v>79.349999999999994</v>
      </c>
      <c r="G28" s="48">
        <f t="shared" si="0"/>
        <v>2</v>
      </c>
    </row>
    <row r="29" spans="1:7" ht="15" customHeight="1" x14ac:dyDescent="0.25">
      <c r="A29" s="38">
        <v>46058</v>
      </c>
      <c r="B29" s="39" t="s">
        <v>70</v>
      </c>
      <c r="C29" s="14" t="s">
        <v>33</v>
      </c>
      <c r="D29" s="14" t="s">
        <v>80</v>
      </c>
      <c r="E29" s="40" t="s">
        <v>75</v>
      </c>
      <c r="F29" s="41">
        <v>158</v>
      </c>
      <c r="G29" s="42">
        <f t="shared" si="0"/>
        <v>2</v>
      </c>
    </row>
    <row r="30" spans="1:7" ht="15" customHeight="1" x14ac:dyDescent="0.25">
      <c r="A30" s="43">
        <v>46059</v>
      </c>
      <c r="B30" s="44" t="s">
        <v>70</v>
      </c>
      <c r="C30" s="45" t="s">
        <v>34</v>
      </c>
      <c r="D30" s="45" t="s">
        <v>81</v>
      </c>
      <c r="E30" s="46" t="s">
        <v>75</v>
      </c>
      <c r="F30" s="47">
        <v>52</v>
      </c>
      <c r="G30" s="48">
        <f t="shared" si="0"/>
        <v>2</v>
      </c>
    </row>
    <row r="31" spans="1:7" ht="15" customHeight="1" x14ac:dyDescent="0.25">
      <c r="A31" s="38">
        <v>46061</v>
      </c>
      <c r="B31" s="39" t="s">
        <v>70</v>
      </c>
      <c r="C31" s="14" t="s">
        <v>35</v>
      </c>
      <c r="D31" s="14" t="s">
        <v>82</v>
      </c>
      <c r="E31" s="40" t="s">
        <v>83</v>
      </c>
      <c r="F31" s="41">
        <v>34</v>
      </c>
      <c r="G31" s="42">
        <f t="shared" si="0"/>
        <v>2</v>
      </c>
    </row>
    <row r="32" spans="1:7" ht="15" customHeight="1" x14ac:dyDescent="0.25">
      <c r="A32" s="43">
        <v>46062</v>
      </c>
      <c r="B32" s="44" t="s">
        <v>70</v>
      </c>
      <c r="C32" s="45" t="s">
        <v>43</v>
      </c>
      <c r="D32" s="45" t="s">
        <v>84</v>
      </c>
      <c r="E32" s="46" t="s">
        <v>79</v>
      </c>
      <c r="F32" s="47">
        <v>38</v>
      </c>
      <c r="G32" s="48">
        <f t="shared" si="0"/>
        <v>2</v>
      </c>
    </row>
    <row r="33" spans="1:7" ht="15" customHeight="1" x14ac:dyDescent="0.25">
      <c r="A33" s="38">
        <v>46062</v>
      </c>
      <c r="B33" s="39" t="s">
        <v>70</v>
      </c>
      <c r="C33" s="14" t="s">
        <v>41</v>
      </c>
      <c r="D33" s="14" t="s">
        <v>95</v>
      </c>
      <c r="E33" s="40" t="s">
        <v>83</v>
      </c>
      <c r="F33" s="41">
        <v>39</v>
      </c>
      <c r="G33" s="42">
        <f t="shared" si="0"/>
        <v>2</v>
      </c>
    </row>
    <row r="34" spans="1:7" ht="15" customHeight="1" x14ac:dyDescent="0.25">
      <c r="A34" s="43">
        <v>46064</v>
      </c>
      <c r="B34" s="44" t="s">
        <v>70</v>
      </c>
      <c r="C34" s="45" t="s">
        <v>31</v>
      </c>
      <c r="D34" s="45" t="s">
        <v>85</v>
      </c>
      <c r="E34" s="46" t="s">
        <v>79</v>
      </c>
      <c r="F34" s="47">
        <v>70.510000000000005</v>
      </c>
      <c r="G34" s="48">
        <f t="shared" si="0"/>
        <v>2</v>
      </c>
    </row>
    <row r="35" spans="1:7" ht="15" customHeight="1" x14ac:dyDescent="0.25">
      <c r="A35" s="38">
        <v>46065</v>
      </c>
      <c r="B35" s="39" t="s">
        <v>70</v>
      </c>
      <c r="C35" s="14" t="s">
        <v>32</v>
      </c>
      <c r="D35" s="14" t="s">
        <v>86</v>
      </c>
      <c r="E35" s="40" t="s">
        <v>83</v>
      </c>
      <c r="F35" s="41">
        <v>72.86</v>
      </c>
      <c r="G35" s="42">
        <f t="shared" si="0"/>
        <v>2</v>
      </c>
    </row>
    <row r="36" spans="1:7" ht="15" customHeight="1" x14ac:dyDescent="0.25">
      <c r="A36" s="43">
        <v>46068</v>
      </c>
      <c r="B36" s="51" t="s">
        <v>87</v>
      </c>
      <c r="C36" s="45" t="s">
        <v>57</v>
      </c>
      <c r="D36" s="45" t="s">
        <v>88</v>
      </c>
      <c r="E36" s="46" t="s">
        <v>72</v>
      </c>
      <c r="F36" s="52">
        <v>250</v>
      </c>
      <c r="G36" s="48">
        <f t="shared" si="0"/>
        <v>2</v>
      </c>
    </row>
    <row r="37" spans="1:7" ht="15" customHeight="1" x14ac:dyDescent="0.25">
      <c r="A37" s="38">
        <v>46069</v>
      </c>
      <c r="B37" s="39" t="s">
        <v>70</v>
      </c>
      <c r="C37" s="14" t="s">
        <v>36</v>
      </c>
      <c r="D37" s="14" t="s">
        <v>96</v>
      </c>
      <c r="E37" s="40" t="s">
        <v>83</v>
      </c>
      <c r="F37" s="41">
        <v>36.020000000000003</v>
      </c>
      <c r="G37" s="42">
        <f t="shared" si="0"/>
        <v>2</v>
      </c>
    </row>
    <row r="38" spans="1:7" ht="15" customHeight="1" x14ac:dyDescent="0.25">
      <c r="A38" s="43">
        <v>46071</v>
      </c>
      <c r="B38" s="44" t="s">
        <v>70</v>
      </c>
      <c r="C38" s="45" t="s">
        <v>31</v>
      </c>
      <c r="D38" s="45" t="s">
        <v>90</v>
      </c>
      <c r="E38" s="46" t="s">
        <v>79</v>
      </c>
      <c r="F38" s="47">
        <v>77.19</v>
      </c>
      <c r="G38" s="48">
        <f t="shared" si="0"/>
        <v>2</v>
      </c>
    </row>
    <row r="39" spans="1:7" ht="15" customHeight="1" x14ac:dyDescent="0.25">
      <c r="A39" s="38">
        <v>46072</v>
      </c>
      <c r="B39" s="39" t="s">
        <v>70</v>
      </c>
      <c r="C39" s="14" t="s">
        <v>39</v>
      </c>
      <c r="D39" s="14" t="s">
        <v>97</v>
      </c>
      <c r="E39" s="40" t="s">
        <v>92</v>
      </c>
      <c r="F39" s="41">
        <v>17.989999999999998</v>
      </c>
      <c r="G39" s="42">
        <f t="shared" si="0"/>
        <v>2</v>
      </c>
    </row>
    <row r="40" spans="1:7" ht="15" customHeight="1" x14ac:dyDescent="0.25">
      <c r="A40" s="43">
        <v>46075</v>
      </c>
      <c r="B40" s="44" t="s">
        <v>70</v>
      </c>
      <c r="C40" s="45" t="s">
        <v>36</v>
      </c>
      <c r="D40" s="45" t="s">
        <v>96</v>
      </c>
      <c r="E40" s="46" t="s">
        <v>98</v>
      </c>
      <c r="F40" s="47">
        <v>20.52</v>
      </c>
      <c r="G40" s="48">
        <f t="shared" si="0"/>
        <v>2</v>
      </c>
    </row>
    <row r="41" spans="1:7" ht="15" customHeight="1" x14ac:dyDescent="0.25">
      <c r="A41" s="38">
        <v>46078</v>
      </c>
      <c r="B41" s="39" t="s">
        <v>70</v>
      </c>
      <c r="C41" s="14" t="s">
        <v>31</v>
      </c>
      <c r="D41" s="14" t="s">
        <v>93</v>
      </c>
      <c r="E41" s="40" t="s">
        <v>79</v>
      </c>
      <c r="F41" s="41">
        <v>89.07</v>
      </c>
      <c r="G41" s="42">
        <f t="shared" si="0"/>
        <v>2</v>
      </c>
    </row>
    <row r="42" spans="1:7" ht="15" customHeight="1" x14ac:dyDescent="0.25">
      <c r="A42" s="43">
        <v>46081</v>
      </c>
      <c r="B42" s="51" t="s">
        <v>87</v>
      </c>
      <c r="C42" s="45" t="s">
        <v>52</v>
      </c>
      <c r="D42" s="45" t="s">
        <v>94</v>
      </c>
      <c r="E42" s="46" t="s">
        <v>72</v>
      </c>
      <c r="F42" s="52">
        <v>2950</v>
      </c>
      <c r="G42" s="48">
        <f t="shared" si="0"/>
        <v>2</v>
      </c>
    </row>
    <row r="43" spans="1:7" ht="15" customHeight="1" x14ac:dyDescent="0.25">
      <c r="A43" s="38">
        <v>46082</v>
      </c>
      <c r="B43" s="39" t="s">
        <v>70</v>
      </c>
      <c r="C43" s="14" t="s">
        <v>29</v>
      </c>
      <c r="D43" s="14" t="s">
        <v>71</v>
      </c>
      <c r="E43" s="40" t="s">
        <v>72</v>
      </c>
      <c r="F43" s="41">
        <v>1080</v>
      </c>
      <c r="G43" s="42">
        <f t="shared" si="0"/>
        <v>3</v>
      </c>
    </row>
    <row r="44" spans="1:7" ht="15" customHeight="1" x14ac:dyDescent="0.25">
      <c r="A44" s="43">
        <v>46083</v>
      </c>
      <c r="B44" s="44" t="s">
        <v>70</v>
      </c>
      <c r="C44" s="45" t="s">
        <v>44</v>
      </c>
      <c r="D44" s="45" t="s">
        <v>73</v>
      </c>
      <c r="E44" s="46" t="s">
        <v>72</v>
      </c>
      <c r="F44" s="47">
        <v>450</v>
      </c>
      <c r="G44" s="48">
        <f t="shared" si="0"/>
        <v>3</v>
      </c>
    </row>
    <row r="45" spans="1:7" ht="15" customHeight="1" x14ac:dyDescent="0.25">
      <c r="A45" s="38">
        <v>46083</v>
      </c>
      <c r="B45" s="39" t="s">
        <v>70</v>
      </c>
      <c r="C45" s="14" t="s">
        <v>32</v>
      </c>
      <c r="D45" s="14" t="s">
        <v>74</v>
      </c>
      <c r="E45" s="40" t="s">
        <v>75</v>
      </c>
      <c r="F45" s="41">
        <v>49</v>
      </c>
      <c r="G45" s="42">
        <f t="shared" si="0"/>
        <v>3</v>
      </c>
    </row>
    <row r="46" spans="1:7" ht="15" customHeight="1" x14ac:dyDescent="0.25">
      <c r="A46" s="43">
        <v>46084</v>
      </c>
      <c r="B46" s="44" t="s">
        <v>70</v>
      </c>
      <c r="C46" s="45" t="s">
        <v>30</v>
      </c>
      <c r="D46" s="45" t="s">
        <v>76</v>
      </c>
      <c r="E46" s="46" t="s">
        <v>75</v>
      </c>
      <c r="F46" s="47">
        <v>145</v>
      </c>
      <c r="G46" s="48">
        <f t="shared" si="0"/>
        <v>3</v>
      </c>
    </row>
    <row r="47" spans="1:7" ht="15" customHeight="1" x14ac:dyDescent="0.25">
      <c r="A47" s="38">
        <v>46084</v>
      </c>
      <c r="B47" s="39" t="s">
        <v>70</v>
      </c>
      <c r="C47" s="14" t="s">
        <v>37</v>
      </c>
      <c r="D47" s="14" t="s">
        <v>77</v>
      </c>
      <c r="E47" s="40" t="s">
        <v>75</v>
      </c>
      <c r="F47" s="41">
        <v>30</v>
      </c>
      <c r="G47" s="42">
        <f t="shared" si="0"/>
        <v>3</v>
      </c>
    </row>
    <row r="48" spans="1:7" ht="15" customHeight="1" x14ac:dyDescent="0.25">
      <c r="A48" s="43">
        <v>46085</v>
      </c>
      <c r="B48" s="44" t="s">
        <v>70</v>
      </c>
      <c r="C48" s="45" t="s">
        <v>31</v>
      </c>
      <c r="D48" s="45" t="s">
        <v>78</v>
      </c>
      <c r="E48" s="46" t="s">
        <v>79</v>
      </c>
      <c r="F48" s="47">
        <v>87.94</v>
      </c>
      <c r="G48" s="48">
        <f t="shared" si="0"/>
        <v>3</v>
      </c>
    </row>
    <row r="49" spans="1:7" ht="15" customHeight="1" x14ac:dyDescent="0.25">
      <c r="A49" s="38">
        <v>46086</v>
      </c>
      <c r="B49" s="39" t="s">
        <v>70</v>
      </c>
      <c r="C49" s="14" t="s">
        <v>33</v>
      </c>
      <c r="D49" s="14" t="s">
        <v>80</v>
      </c>
      <c r="E49" s="40" t="s">
        <v>75</v>
      </c>
      <c r="F49" s="41">
        <v>158</v>
      </c>
      <c r="G49" s="42">
        <f t="shared" si="0"/>
        <v>3</v>
      </c>
    </row>
    <row r="50" spans="1:7" ht="15" customHeight="1" x14ac:dyDescent="0.25">
      <c r="A50" s="43">
        <v>46087</v>
      </c>
      <c r="B50" s="44" t="s">
        <v>70</v>
      </c>
      <c r="C50" s="45" t="s">
        <v>34</v>
      </c>
      <c r="D50" s="45" t="s">
        <v>81</v>
      </c>
      <c r="E50" s="46" t="s">
        <v>75</v>
      </c>
      <c r="F50" s="47">
        <v>52</v>
      </c>
      <c r="G50" s="48">
        <f t="shared" si="0"/>
        <v>3</v>
      </c>
    </row>
    <row r="51" spans="1:7" ht="15" customHeight="1" x14ac:dyDescent="0.25">
      <c r="A51" s="38">
        <v>46089</v>
      </c>
      <c r="B51" s="39" t="s">
        <v>70</v>
      </c>
      <c r="C51" s="14" t="s">
        <v>35</v>
      </c>
      <c r="D51" s="14" t="s">
        <v>82</v>
      </c>
      <c r="E51" s="40" t="s">
        <v>83</v>
      </c>
      <c r="F51" s="41">
        <v>34</v>
      </c>
      <c r="G51" s="42">
        <f t="shared" si="0"/>
        <v>3</v>
      </c>
    </row>
    <row r="52" spans="1:7" ht="15" customHeight="1" x14ac:dyDescent="0.25">
      <c r="A52" s="43">
        <v>46090</v>
      </c>
      <c r="B52" s="44" t="s">
        <v>70</v>
      </c>
      <c r="C52" s="45" t="s">
        <v>43</v>
      </c>
      <c r="D52" s="45" t="s">
        <v>84</v>
      </c>
      <c r="E52" s="46" t="s">
        <v>79</v>
      </c>
      <c r="F52" s="47">
        <v>38</v>
      </c>
      <c r="G52" s="48">
        <f t="shared" si="0"/>
        <v>3</v>
      </c>
    </row>
    <row r="53" spans="1:7" ht="15" customHeight="1" x14ac:dyDescent="0.25">
      <c r="A53" s="38">
        <v>46092</v>
      </c>
      <c r="B53" s="39" t="s">
        <v>70</v>
      </c>
      <c r="C53" s="14" t="s">
        <v>31</v>
      </c>
      <c r="D53" s="14" t="s">
        <v>85</v>
      </c>
      <c r="E53" s="40" t="s">
        <v>79</v>
      </c>
      <c r="F53" s="41">
        <v>71.78</v>
      </c>
      <c r="G53" s="42">
        <f t="shared" si="0"/>
        <v>3</v>
      </c>
    </row>
    <row r="54" spans="1:7" ht="15" customHeight="1" x14ac:dyDescent="0.25">
      <c r="A54" s="43">
        <v>46093</v>
      </c>
      <c r="B54" s="44" t="s">
        <v>70</v>
      </c>
      <c r="C54" s="45" t="s">
        <v>32</v>
      </c>
      <c r="D54" s="45" t="s">
        <v>86</v>
      </c>
      <c r="E54" s="46" t="s">
        <v>83</v>
      </c>
      <c r="F54" s="47">
        <v>70.63</v>
      </c>
      <c r="G54" s="48">
        <f t="shared" si="0"/>
        <v>3</v>
      </c>
    </row>
    <row r="55" spans="1:7" ht="15" customHeight="1" x14ac:dyDescent="0.25">
      <c r="A55" s="38">
        <v>46095</v>
      </c>
      <c r="B55" s="39" t="s">
        <v>70</v>
      </c>
      <c r="C55" s="14" t="s">
        <v>40</v>
      </c>
      <c r="D55" s="14" t="s">
        <v>99</v>
      </c>
      <c r="E55" s="40" t="s">
        <v>83</v>
      </c>
      <c r="F55" s="41">
        <v>89.9</v>
      </c>
      <c r="G55" s="42">
        <f t="shared" si="0"/>
        <v>3</v>
      </c>
    </row>
    <row r="56" spans="1:7" ht="15" customHeight="1" x14ac:dyDescent="0.25">
      <c r="A56" s="43">
        <v>46096</v>
      </c>
      <c r="B56" s="51" t="s">
        <v>87</v>
      </c>
      <c r="C56" s="45" t="s">
        <v>57</v>
      </c>
      <c r="D56" s="45" t="s">
        <v>88</v>
      </c>
      <c r="E56" s="46" t="s">
        <v>72</v>
      </c>
      <c r="F56" s="52">
        <v>250</v>
      </c>
      <c r="G56" s="48">
        <f t="shared" si="0"/>
        <v>3</v>
      </c>
    </row>
    <row r="57" spans="1:7" ht="15" customHeight="1" x14ac:dyDescent="0.25">
      <c r="A57" s="38">
        <v>46097</v>
      </c>
      <c r="B57" s="39" t="s">
        <v>70</v>
      </c>
      <c r="C57" s="14" t="s">
        <v>36</v>
      </c>
      <c r="D57" s="14" t="s">
        <v>89</v>
      </c>
      <c r="E57" s="40" t="s">
        <v>83</v>
      </c>
      <c r="F57" s="41">
        <v>27.53</v>
      </c>
      <c r="G57" s="42">
        <f t="shared" si="0"/>
        <v>3</v>
      </c>
    </row>
    <row r="58" spans="1:7" ht="15" customHeight="1" x14ac:dyDescent="0.25">
      <c r="A58" s="43">
        <v>46099</v>
      </c>
      <c r="B58" s="44" t="s">
        <v>70</v>
      </c>
      <c r="C58" s="45" t="s">
        <v>31</v>
      </c>
      <c r="D58" s="45" t="s">
        <v>90</v>
      </c>
      <c r="E58" s="46" t="s">
        <v>79</v>
      </c>
      <c r="F58" s="47">
        <v>87.85</v>
      </c>
      <c r="G58" s="48">
        <f t="shared" si="0"/>
        <v>3</v>
      </c>
    </row>
    <row r="59" spans="1:7" ht="15" customHeight="1" x14ac:dyDescent="0.25">
      <c r="A59" s="38">
        <v>46104</v>
      </c>
      <c r="B59" s="49" t="s">
        <v>87</v>
      </c>
      <c r="C59" s="14" t="s">
        <v>56</v>
      </c>
      <c r="D59" s="14" t="s">
        <v>100</v>
      </c>
      <c r="E59" s="40" t="s">
        <v>72</v>
      </c>
      <c r="F59" s="50">
        <v>258.12</v>
      </c>
      <c r="G59" s="42">
        <f t="shared" si="0"/>
        <v>3</v>
      </c>
    </row>
    <row r="60" spans="1:7" ht="15" customHeight="1" x14ac:dyDescent="0.25">
      <c r="A60" s="43">
        <v>46106</v>
      </c>
      <c r="B60" s="44" t="s">
        <v>70</v>
      </c>
      <c r="C60" s="45" t="s">
        <v>31</v>
      </c>
      <c r="D60" s="45" t="s">
        <v>93</v>
      </c>
      <c r="E60" s="46" t="s">
        <v>79</v>
      </c>
      <c r="F60" s="47">
        <v>82.15</v>
      </c>
      <c r="G60" s="48">
        <f t="shared" si="0"/>
        <v>3</v>
      </c>
    </row>
    <row r="61" spans="1:7" ht="15" customHeight="1" x14ac:dyDescent="0.25">
      <c r="A61" s="38">
        <v>46109</v>
      </c>
      <c r="B61" s="49" t="s">
        <v>87</v>
      </c>
      <c r="C61" s="14" t="s">
        <v>52</v>
      </c>
      <c r="D61" s="14" t="s">
        <v>94</v>
      </c>
      <c r="E61" s="40" t="s">
        <v>72</v>
      </c>
      <c r="F61" s="50">
        <v>2950</v>
      </c>
      <c r="G61" s="42">
        <f t="shared" si="0"/>
        <v>3</v>
      </c>
    </row>
    <row r="62" spans="1:7" ht="15" customHeight="1" x14ac:dyDescent="0.25">
      <c r="A62" s="43">
        <v>46113</v>
      </c>
      <c r="B62" s="44" t="s">
        <v>70</v>
      </c>
      <c r="C62" s="45" t="s">
        <v>29</v>
      </c>
      <c r="D62" s="45" t="s">
        <v>71</v>
      </c>
      <c r="E62" s="46" t="s">
        <v>72</v>
      </c>
      <c r="F62" s="47">
        <v>1080</v>
      </c>
      <c r="G62" s="48">
        <f t="shared" si="0"/>
        <v>4</v>
      </c>
    </row>
    <row r="63" spans="1:7" ht="15" customHeight="1" x14ac:dyDescent="0.25">
      <c r="A63" s="38">
        <v>46114</v>
      </c>
      <c r="B63" s="39" t="s">
        <v>70</v>
      </c>
      <c r="C63" s="14" t="s">
        <v>44</v>
      </c>
      <c r="D63" s="14" t="s">
        <v>73</v>
      </c>
      <c r="E63" s="40" t="s">
        <v>72</v>
      </c>
      <c r="F63" s="41">
        <v>450</v>
      </c>
      <c r="G63" s="42">
        <f t="shared" si="0"/>
        <v>4</v>
      </c>
    </row>
    <row r="64" spans="1:7" ht="15" customHeight="1" x14ac:dyDescent="0.25">
      <c r="A64" s="43">
        <v>46114</v>
      </c>
      <c r="B64" s="44" t="s">
        <v>70</v>
      </c>
      <c r="C64" s="45" t="s">
        <v>32</v>
      </c>
      <c r="D64" s="45" t="s">
        <v>74</v>
      </c>
      <c r="E64" s="46" t="s">
        <v>75</v>
      </c>
      <c r="F64" s="47">
        <v>49</v>
      </c>
      <c r="G64" s="48">
        <f t="shared" si="0"/>
        <v>4</v>
      </c>
    </row>
    <row r="65" spans="1:7" ht="15" customHeight="1" x14ac:dyDescent="0.25">
      <c r="A65" s="38">
        <v>46115</v>
      </c>
      <c r="B65" s="39" t="s">
        <v>70</v>
      </c>
      <c r="C65" s="14" t="s">
        <v>30</v>
      </c>
      <c r="D65" s="14" t="s">
        <v>76</v>
      </c>
      <c r="E65" s="40" t="s">
        <v>75</v>
      </c>
      <c r="F65" s="41">
        <v>145</v>
      </c>
      <c r="G65" s="42">
        <f t="shared" si="0"/>
        <v>4</v>
      </c>
    </row>
    <row r="66" spans="1:7" ht="15" customHeight="1" x14ac:dyDescent="0.25">
      <c r="A66" s="43">
        <v>46115</v>
      </c>
      <c r="B66" s="44" t="s">
        <v>70</v>
      </c>
      <c r="C66" s="45" t="s">
        <v>37</v>
      </c>
      <c r="D66" s="45" t="s">
        <v>77</v>
      </c>
      <c r="E66" s="46" t="s">
        <v>75</v>
      </c>
      <c r="F66" s="47">
        <v>30</v>
      </c>
      <c r="G66" s="48">
        <f t="shared" si="0"/>
        <v>4</v>
      </c>
    </row>
    <row r="67" spans="1:7" ht="15" customHeight="1" x14ac:dyDescent="0.25">
      <c r="A67" s="38">
        <v>46116</v>
      </c>
      <c r="B67" s="39" t="s">
        <v>70</v>
      </c>
      <c r="C67" s="14" t="s">
        <v>31</v>
      </c>
      <c r="D67" s="14" t="s">
        <v>78</v>
      </c>
      <c r="E67" s="40" t="s">
        <v>79</v>
      </c>
      <c r="F67" s="41">
        <v>67.3</v>
      </c>
      <c r="G67" s="42">
        <f t="shared" si="0"/>
        <v>4</v>
      </c>
    </row>
    <row r="68" spans="1:7" ht="15" customHeight="1" x14ac:dyDescent="0.25">
      <c r="A68" s="43">
        <v>46117</v>
      </c>
      <c r="B68" s="44" t="s">
        <v>70</v>
      </c>
      <c r="C68" s="45" t="s">
        <v>33</v>
      </c>
      <c r="D68" s="45" t="s">
        <v>80</v>
      </c>
      <c r="E68" s="46" t="s">
        <v>75</v>
      </c>
      <c r="F68" s="47">
        <v>158</v>
      </c>
      <c r="G68" s="48">
        <f t="shared" si="0"/>
        <v>4</v>
      </c>
    </row>
    <row r="69" spans="1:7" ht="15" customHeight="1" x14ac:dyDescent="0.25">
      <c r="A69" s="38">
        <v>46118</v>
      </c>
      <c r="B69" s="39" t="s">
        <v>70</v>
      </c>
      <c r="C69" s="14" t="s">
        <v>34</v>
      </c>
      <c r="D69" s="14" t="s">
        <v>81</v>
      </c>
      <c r="E69" s="40" t="s">
        <v>75</v>
      </c>
      <c r="F69" s="41">
        <v>52</v>
      </c>
      <c r="G69" s="42">
        <f t="shared" ref="G69:G132" si="1">IF($A69="","",MONTH($A69))</f>
        <v>4</v>
      </c>
    </row>
    <row r="70" spans="1:7" ht="15" customHeight="1" x14ac:dyDescent="0.25">
      <c r="A70" s="43">
        <v>46120</v>
      </c>
      <c r="B70" s="44" t="s">
        <v>70</v>
      </c>
      <c r="C70" s="45" t="s">
        <v>35</v>
      </c>
      <c r="D70" s="45" t="s">
        <v>82</v>
      </c>
      <c r="E70" s="46" t="s">
        <v>83</v>
      </c>
      <c r="F70" s="47">
        <v>34</v>
      </c>
      <c r="G70" s="48">
        <f t="shared" si="1"/>
        <v>4</v>
      </c>
    </row>
    <row r="71" spans="1:7" ht="15" customHeight="1" x14ac:dyDescent="0.25">
      <c r="A71" s="38">
        <v>46121</v>
      </c>
      <c r="B71" s="39" t="s">
        <v>70</v>
      </c>
      <c r="C71" s="14" t="s">
        <v>43</v>
      </c>
      <c r="D71" s="14" t="s">
        <v>84</v>
      </c>
      <c r="E71" s="40" t="s">
        <v>79</v>
      </c>
      <c r="F71" s="41">
        <v>38</v>
      </c>
      <c r="G71" s="42">
        <f t="shared" si="1"/>
        <v>4</v>
      </c>
    </row>
    <row r="72" spans="1:7" ht="15" customHeight="1" x14ac:dyDescent="0.25">
      <c r="A72" s="43">
        <v>46123</v>
      </c>
      <c r="B72" s="44" t="s">
        <v>70</v>
      </c>
      <c r="C72" s="45" t="s">
        <v>31</v>
      </c>
      <c r="D72" s="45" t="s">
        <v>85</v>
      </c>
      <c r="E72" s="46" t="s">
        <v>79</v>
      </c>
      <c r="F72" s="47">
        <v>95.95</v>
      </c>
      <c r="G72" s="48">
        <f t="shared" si="1"/>
        <v>4</v>
      </c>
    </row>
    <row r="73" spans="1:7" ht="15" customHeight="1" x14ac:dyDescent="0.25">
      <c r="A73" s="38">
        <v>46124</v>
      </c>
      <c r="B73" s="39" t="s">
        <v>70</v>
      </c>
      <c r="C73" s="14" t="s">
        <v>32</v>
      </c>
      <c r="D73" s="14" t="s">
        <v>86</v>
      </c>
      <c r="E73" s="40" t="s">
        <v>83</v>
      </c>
      <c r="F73" s="41">
        <v>72.16</v>
      </c>
      <c r="G73" s="42">
        <f t="shared" si="1"/>
        <v>4</v>
      </c>
    </row>
    <row r="74" spans="1:7" ht="15" customHeight="1" x14ac:dyDescent="0.25">
      <c r="A74" s="43">
        <v>46124</v>
      </c>
      <c r="B74" s="44" t="s">
        <v>70</v>
      </c>
      <c r="C74" s="45" t="s">
        <v>42</v>
      </c>
      <c r="D74" s="45" t="s">
        <v>101</v>
      </c>
      <c r="E74" s="46" t="s">
        <v>92</v>
      </c>
      <c r="F74" s="47">
        <v>45</v>
      </c>
      <c r="G74" s="48">
        <f t="shared" si="1"/>
        <v>4</v>
      </c>
    </row>
    <row r="75" spans="1:7" ht="15" customHeight="1" x14ac:dyDescent="0.25">
      <c r="A75" s="38">
        <v>46127</v>
      </c>
      <c r="B75" s="49" t="s">
        <v>87</v>
      </c>
      <c r="C75" s="14" t="s">
        <v>57</v>
      </c>
      <c r="D75" s="14" t="s">
        <v>88</v>
      </c>
      <c r="E75" s="40" t="s">
        <v>72</v>
      </c>
      <c r="F75" s="50">
        <v>250</v>
      </c>
      <c r="G75" s="42">
        <f t="shared" si="1"/>
        <v>4</v>
      </c>
    </row>
    <row r="76" spans="1:7" ht="15" customHeight="1" x14ac:dyDescent="0.25">
      <c r="A76" s="43">
        <v>46128</v>
      </c>
      <c r="B76" s="44" t="s">
        <v>70</v>
      </c>
      <c r="C76" s="45" t="s">
        <v>36</v>
      </c>
      <c r="D76" s="45" t="s">
        <v>102</v>
      </c>
      <c r="E76" s="46" t="s">
        <v>83</v>
      </c>
      <c r="F76" s="47">
        <v>35.35</v>
      </c>
      <c r="G76" s="48">
        <f t="shared" si="1"/>
        <v>4</v>
      </c>
    </row>
    <row r="77" spans="1:7" ht="15" customHeight="1" x14ac:dyDescent="0.25">
      <c r="A77" s="38">
        <v>46130</v>
      </c>
      <c r="B77" s="39" t="s">
        <v>70</v>
      </c>
      <c r="C77" s="14" t="s">
        <v>31</v>
      </c>
      <c r="D77" s="14" t="s">
        <v>90</v>
      </c>
      <c r="E77" s="40" t="s">
        <v>79</v>
      </c>
      <c r="F77" s="41">
        <v>67.69</v>
      </c>
      <c r="G77" s="42">
        <f t="shared" si="1"/>
        <v>4</v>
      </c>
    </row>
    <row r="78" spans="1:7" ht="15" customHeight="1" x14ac:dyDescent="0.25">
      <c r="A78" s="43">
        <v>46131</v>
      </c>
      <c r="B78" s="44" t="s">
        <v>70</v>
      </c>
      <c r="C78" s="45" t="s">
        <v>39</v>
      </c>
      <c r="D78" s="45" t="s">
        <v>103</v>
      </c>
      <c r="E78" s="46" t="s">
        <v>92</v>
      </c>
      <c r="F78" s="47">
        <v>21.18</v>
      </c>
      <c r="G78" s="48">
        <f t="shared" si="1"/>
        <v>4</v>
      </c>
    </row>
    <row r="79" spans="1:7" ht="15" customHeight="1" x14ac:dyDescent="0.25">
      <c r="A79" s="38">
        <v>46134</v>
      </c>
      <c r="B79" s="39" t="s">
        <v>70</v>
      </c>
      <c r="C79" s="14" t="s">
        <v>36</v>
      </c>
      <c r="D79" s="14" t="s">
        <v>102</v>
      </c>
      <c r="E79" s="40" t="s">
        <v>98</v>
      </c>
      <c r="F79" s="41">
        <v>27.82</v>
      </c>
      <c r="G79" s="42">
        <f t="shared" si="1"/>
        <v>4</v>
      </c>
    </row>
    <row r="80" spans="1:7" ht="15" customHeight="1" x14ac:dyDescent="0.25">
      <c r="A80" s="43">
        <v>46137</v>
      </c>
      <c r="B80" s="44" t="s">
        <v>70</v>
      </c>
      <c r="C80" s="45" t="s">
        <v>31</v>
      </c>
      <c r="D80" s="45" t="s">
        <v>93</v>
      </c>
      <c r="E80" s="46" t="s">
        <v>79</v>
      </c>
      <c r="F80" s="47">
        <v>68.56</v>
      </c>
      <c r="G80" s="48">
        <f t="shared" si="1"/>
        <v>4</v>
      </c>
    </row>
    <row r="81" spans="1:7" ht="15" customHeight="1" x14ac:dyDescent="0.25">
      <c r="A81" s="38">
        <v>46140</v>
      </c>
      <c r="B81" s="49" t="s">
        <v>87</v>
      </c>
      <c r="C81" s="14" t="s">
        <v>52</v>
      </c>
      <c r="D81" s="14" t="s">
        <v>94</v>
      </c>
      <c r="E81" s="40" t="s">
        <v>72</v>
      </c>
      <c r="F81" s="50">
        <v>2950</v>
      </c>
      <c r="G81" s="42">
        <f t="shared" si="1"/>
        <v>4</v>
      </c>
    </row>
    <row r="82" spans="1:7" ht="15" customHeight="1" x14ac:dyDescent="0.25">
      <c r="A82" s="43">
        <v>46142</v>
      </c>
      <c r="B82" s="51" t="s">
        <v>87</v>
      </c>
      <c r="C82" s="45" t="s">
        <v>59</v>
      </c>
      <c r="D82" s="45" t="s">
        <v>104</v>
      </c>
      <c r="E82" s="46" t="s">
        <v>72</v>
      </c>
      <c r="F82" s="52">
        <v>420</v>
      </c>
      <c r="G82" s="48">
        <f t="shared" si="1"/>
        <v>4</v>
      </c>
    </row>
    <row r="83" spans="1:7" ht="15" customHeight="1" x14ac:dyDescent="0.25">
      <c r="A83" s="38">
        <v>46143</v>
      </c>
      <c r="B83" s="39" t="s">
        <v>70</v>
      </c>
      <c r="C83" s="14" t="s">
        <v>29</v>
      </c>
      <c r="D83" s="14" t="s">
        <v>71</v>
      </c>
      <c r="E83" s="40" t="s">
        <v>72</v>
      </c>
      <c r="F83" s="41">
        <v>1080</v>
      </c>
      <c r="G83" s="42">
        <f t="shared" si="1"/>
        <v>5</v>
      </c>
    </row>
    <row r="84" spans="1:7" ht="15" customHeight="1" x14ac:dyDescent="0.25">
      <c r="A84" s="43">
        <v>46144</v>
      </c>
      <c r="B84" s="44" t="s">
        <v>70</v>
      </c>
      <c r="C84" s="45" t="s">
        <v>44</v>
      </c>
      <c r="D84" s="45" t="s">
        <v>73</v>
      </c>
      <c r="E84" s="46" t="s">
        <v>72</v>
      </c>
      <c r="F84" s="47">
        <v>450</v>
      </c>
      <c r="G84" s="48">
        <f t="shared" si="1"/>
        <v>5</v>
      </c>
    </row>
    <row r="85" spans="1:7" ht="15" customHeight="1" x14ac:dyDescent="0.25">
      <c r="A85" s="38">
        <v>46144</v>
      </c>
      <c r="B85" s="39" t="s">
        <v>70</v>
      </c>
      <c r="C85" s="14" t="s">
        <v>32</v>
      </c>
      <c r="D85" s="14" t="s">
        <v>74</v>
      </c>
      <c r="E85" s="40" t="s">
        <v>75</v>
      </c>
      <c r="F85" s="41">
        <v>49</v>
      </c>
      <c r="G85" s="42">
        <f t="shared" si="1"/>
        <v>5</v>
      </c>
    </row>
    <row r="86" spans="1:7" ht="15" customHeight="1" x14ac:dyDescent="0.25">
      <c r="A86" s="43">
        <v>46145</v>
      </c>
      <c r="B86" s="44" t="s">
        <v>70</v>
      </c>
      <c r="C86" s="45" t="s">
        <v>30</v>
      </c>
      <c r="D86" s="45" t="s">
        <v>76</v>
      </c>
      <c r="E86" s="46" t="s">
        <v>75</v>
      </c>
      <c r="F86" s="47">
        <v>145</v>
      </c>
      <c r="G86" s="48">
        <f t="shared" si="1"/>
        <v>5</v>
      </c>
    </row>
    <row r="87" spans="1:7" ht="15" customHeight="1" x14ac:dyDescent="0.25">
      <c r="A87" s="38">
        <v>46145</v>
      </c>
      <c r="B87" s="39" t="s">
        <v>70</v>
      </c>
      <c r="C87" s="14" t="s">
        <v>37</v>
      </c>
      <c r="D87" s="14" t="s">
        <v>77</v>
      </c>
      <c r="E87" s="40" t="s">
        <v>75</v>
      </c>
      <c r="F87" s="41">
        <v>30</v>
      </c>
      <c r="G87" s="42">
        <f t="shared" si="1"/>
        <v>5</v>
      </c>
    </row>
    <row r="88" spans="1:7" ht="15" customHeight="1" x14ac:dyDescent="0.25">
      <c r="A88" s="43">
        <v>46146</v>
      </c>
      <c r="B88" s="44" t="s">
        <v>70</v>
      </c>
      <c r="C88" s="45" t="s">
        <v>31</v>
      </c>
      <c r="D88" s="45" t="s">
        <v>78</v>
      </c>
      <c r="E88" s="46" t="s">
        <v>79</v>
      </c>
      <c r="F88" s="47">
        <v>58.2</v>
      </c>
      <c r="G88" s="48">
        <f t="shared" si="1"/>
        <v>5</v>
      </c>
    </row>
    <row r="89" spans="1:7" ht="15" customHeight="1" x14ac:dyDescent="0.25">
      <c r="A89" s="38">
        <v>46147</v>
      </c>
      <c r="B89" s="39" t="s">
        <v>70</v>
      </c>
      <c r="C89" s="14" t="s">
        <v>33</v>
      </c>
      <c r="D89" s="14" t="s">
        <v>80</v>
      </c>
      <c r="E89" s="40" t="s">
        <v>75</v>
      </c>
      <c r="F89" s="41">
        <v>158</v>
      </c>
      <c r="G89" s="42">
        <f t="shared" si="1"/>
        <v>5</v>
      </c>
    </row>
    <row r="90" spans="1:7" ht="15" customHeight="1" x14ac:dyDescent="0.25">
      <c r="A90" s="43">
        <v>46148</v>
      </c>
      <c r="B90" s="44" t="s">
        <v>70</v>
      </c>
      <c r="C90" s="45" t="s">
        <v>34</v>
      </c>
      <c r="D90" s="45" t="s">
        <v>81</v>
      </c>
      <c r="E90" s="46" t="s">
        <v>75</v>
      </c>
      <c r="F90" s="47">
        <v>52</v>
      </c>
      <c r="G90" s="48">
        <f t="shared" si="1"/>
        <v>5</v>
      </c>
    </row>
    <row r="91" spans="1:7" ht="15" customHeight="1" x14ac:dyDescent="0.25">
      <c r="A91" s="38">
        <v>46150</v>
      </c>
      <c r="B91" s="39" t="s">
        <v>70</v>
      </c>
      <c r="C91" s="14" t="s">
        <v>35</v>
      </c>
      <c r="D91" s="14" t="s">
        <v>82</v>
      </c>
      <c r="E91" s="40" t="s">
        <v>83</v>
      </c>
      <c r="F91" s="41">
        <v>34</v>
      </c>
      <c r="G91" s="42">
        <f t="shared" si="1"/>
        <v>5</v>
      </c>
    </row>
    <row r="92" spans="1:7" ht="15" customHeight="1" x14ac:dyDescent="0.25">
      <c r="A92" s="43">
        <v>46151</v>
      </c>
      <c r="B92" s="44" t="s">
        <v>70</v>
      </c>
      <c r="C92" s="45" t="s">
        <v>43</v>
      </c>
      <c r="D92" s="45" t="s">
        <v>84</v>
      </c>
      <c r="E92" s="46" t="s">
        <v>79</v>
      </c>
      <c r="F92" s="47">
        <v>38</v>
      </c>
      <c r="G92" s="48">
        <f t="shared" si="1"/>
        <v>5</v>
      </c>
    </row>
    <row r="93" spans="1:7" ht="15" customHeight="1" x14ac:dyDescent="0.25">
      <c r="A93" s="38">
        <v>46152</v>
      </c>
      <c r="B93" s="39" t="s">
        <v>70</v>
      </c>
      <c r="C93" s="14" t="s">
        <v>38</v>
      </c>
      <c r="D93" s="14" t="s">
        <v>105</v>
      </c>
      <c r="E93" s="40" t="s">
        <v>83</v>
      </c>
      <c r="F93" s="41">
        <v>89</v>
      </c>
      <c r="G93" s="42">
        <f t="shared" si="1"/>
        <v>5</v>
      </c>
    </row>
    <row r="94" spans="1:7" ht="15" customHeight="1" x14ac:dyDescent="0.25">
      <c r="A94" s="43">
        <v>46153</v>
      </c>
      <c r="B94" s="44" t="s">
        <v>70</v>
      </c>
      <c r="C94" s="45" t="s">
        <v>31</v>
      </c>
      <c r="D94" s="45" t="s">
        <v>85</v>
      </c>
      <c r="E94" s="46" t="s">
        <v>79</v>
      </c>
      <c r="F94" s="47">
        <v>80.37</v>
      </c>
      <c r="G94" s="48">
        <f t="shared" si="1"/>
        <v>5</v>
      </c>
    </row>
    <row r="95" spans="1:7" ht="15" customHeight="1" x14ac:dyDescent="0.25">
      <c r="A95" s="38">
        <v>46154</v>
      </c>
      <c r="B95" s="39" t="s">
        <v>70</v>
      </c>
      <c r="C95" s="14" t="s">
        <v>32</v>
      </c>
      <c r="D95" s="14" t="s">
        <v>86</v>
      </c>
      <c r="E95" s="40" t="s">
        <v>83</v>
      </c>
      <c r="F95" s="41">
        <v>74.5</v>
      </c>
      <c r="G95" s="42">
        <f t="shared" si="1"/>
        <v>5</v>
      </c>
    </row>
    <row r="96" spans="1:7" ht="15" customHeight="1" x14ac:dyDescent="0.25">
      <c r="A96" s="43">
        <v>46157</v>
      </c>
      <c r="B96" s="51" t="s">
        <v>87</v>
      </c>
      <c r="C96" s="45" t="s">
        <v>57</v>
      </c>
      <c r="D96" s="45" t="s">
        <v>88</v>
      </c>
      <c r="E96" s="46" t="s">
        <v>72</v>
      </c>
      <c r="F96" s="52">
        <v>250</v>
      </c>
      <c r="G96" s="48">
        <f t="shared" si="1"/>
        <v>5</v>
      </c>
    </row>
    <row r="97" spans="1:7" ht="15" customHeight="1" x14ac:dyDescent="0.25">
      <c r="A97" s="38">
        <v>46158</v>
      </c>
      <c r="B97" s="39" t="s">
        <v>70</v>
      </c>
      <c r="C97" s="14" t="s">
        <v>36</v>
      </c>
      <c r="D97" s="14" t="s">
        <v>106</v>
      </c>
      <c r="E97" s="40" t="s">
        <v>83</v>
      </c>
      <c r="F97" s="41">
        <v>26.73</v>
      </c>
      <c r="G97" s="42">
        <f t="shared" si="1"/>
        <v>5</v>
      </c>
    </row>
    <row r="98" spans="1:7" ht="15" customHeight="1" x14ac:dyDescent="0.25">
      <c r="A98" s="43">
        <v>46160</v>
      </c>
      <c r="B98" s="44" t="s">
        <v>70</v>
      </c>
      <c r="C98" s="45" t="s">
        <v>31</v>
      </c>
      <c r="D98" s="45" t="s">
        <v>90</v>
      </c>
      <c r="E98" s="46" t="s">
        <v>79</v>
      </c>
      <c r="F98" s="47">
        <v>83.52</v>
      </c>
      <c r="G98" s="48">
        <f t="shared" si="1"/>
        <v>5</v>
      </c>
    </row>
    <row r="99" spans="1:7" ht="15" customHeight="1" x14ac:dyDescent="0.25">
      <c r="A99" s="38">
        <v>46167</v>
      </c>
      <c r="B99" s="39" t="s">
        <v>70</v>
      </c>
      <c r="C99" s="14" t="s">
        <v>31</v>
      </c>
      <c r="D99" s="14" t="s">
        <v>93</v>
      </c>
      <c r="E99" s="40" t="s">
        <v>79</v>
      </c>
      <c r="F99" s="41">
        <v>65.599999999999994</v>
      </c>
      <c r="G99" s="42">
        <f t="shared" si="1"/>
        <v>5</v>
      </c>
    </row>
    <row r="100" spans="1:7" ht="15" customHeight="1" x14ac:dyDescent="0.25">
      <c r="A100" s="43">
        <v>46170</v>
      </c>
      <c r="B100" s="51" t="s">
        <v>87</v>
      </c>
      <c r="C100" s="45" t="s">
        <v>52</v>
      </c>
      <c r="D100" s="45" t="s">
        <v>94</v>
      </c>
      <c r="E100" s="46" t="s">
        <v>72</v>
      </c>
      <c r="F100" s="52">
        <v>2950</v>
      </c>
      <c r="G100" s="48">
        <f t="shared" si="1"/>
        <v>5</v>
      </c>
    </row>
    <row r="101" spans="1:7" ht="15" customHeight="1" x14ac:dyDescent="0.25">
      <c r="A101" s="38">
        <v>46174</v>
      </c>
      <c r="B101" s="39" t="s">
        <v>70</v>
      </c>
      <c r="C101" s="14" t="s">
        <v>29</v>
      </c>
      <c r="D101" s="14" t="s">
        <v>71</v>
      </c>
      <c r="E101" s="40" t="s">
        <v>72</v>
      </c>
      <c r="F101" s="41">
        <v>1080</v>
      </c>
      <c r="G101" s="42">
        <f t="shared" si="1"/>
        <v>6</v>
      </c>
    </row>
    <row r="102" spans="1:7" ht="15" customHeight="1" x14ac:dyDescent="0.25">
      <c r="A102" s="43">
        <v>46175</v>
      </c>
      <c r="B102" s="44" t="s">
        <v>70</v>
      </c>
      <c r="C102" s="45" t="s">
        <v>44</v>
      </c>
      <c r="D102" s="45" t="s">
        <v>73</v>
      </c>
      <c r="E102" s="46" t="s">
        <v>72</v>
      </c>
      <c r="F102" s="47">
        <v>450</v>
      </c>
      <c r="G102" s="48">
        <f t="shared" si="1"/>
        <v>6</v>
      </c>
    </row>
    <row r="103" spans="1:7" ht="15" customHeight="1" x14ac:dyDescent="0.25">
      <c r="A103" s="38">
        <v>46175</v>
      </c>
      <c r="B103" s="39" t="s">
        <v>70</v>
      </c>
      <c r="C103" s="14" t="s">
        <v>32</v>
      </c>
      <c r="D103" s="14" t="s">
        <v>74</v>
      </c>
      <c r="E103" s="40" t="s">
        <v>75</v>
      </c>
      <c r="F103" s="41">
        <v>49</v>
      </c>
      <c r="G103" s="42">
        <f t="shared" si="1"/>
        <v>6</v>
      </c>
    </row>
    <row r="104" spans="1:7" ht="15" customHeight="1" x14ac:dyDescent="0.25">
      <c r="A104" s="43">
        <v>46176</v>
      </c>
      <c r="B104" s="44" t="s">
        <v>70</v>
      </c>
      <c r="C104" s="45" t="s">
        <v>30</v>
      </c>
      <c r="D104" s="45" t="s">
        <v>76</v>
      </c>
      <c r="E104" s="46" t="s">
        <v>75</v>
      </c>
      <c r="F104" s="47">
        <v>145</v>
      </c>
      <c r="G104" s="48">
        <f t="shared" si="1"/>
        <v>6</v>
      </c>
    </row>
    <row r="105" spans="1:7" ht="15" customHeight="1" x14ac:dyDescent="0.25">
      <c r="A105" s="38">
        <v>46176</v>
      </c>
      <c r="B105" s="39" t="s">
        <v>70</v>
      </c>
      <c r="C105" s="14" t="s">
        <v>37</v>
      </c>
      <c r="D105" s="14" t="s">
        <v>77</v>
      </c>
      <c r="E105" s="40" t="s">
        <v>75</v>
      </c>
      <c r="F105" s="41">
        <v>30</v>
      </c>
      <c r="G105" s="42">
        <f t="shared" si="1"/>
        <v>6</v>
      </c>
    </row>
    <row r="106" spans="1:7" ht="15" customHeight="1" x14ac:dyDescent="0.25">
      <c r="A106" s="43">
        <v>46177</v>
      </c>
      <c r="B106" s="44" t="s">
        <v>70</v>
      </c>
      <c r="C106" s="45" t="s">
        <v>31</v>
      </c>
      <c r="D106" s="45" t="s">
        <v>78</v>
      </c>
      <c r="E106" s="46" t="s">
        <v>79</v>
      </c>
      <c r="F106" s="47">
        <v>70.58</v>
      </c>
      <c r="G106" s="48">
        <f t="shared" si="1"/>
        <v>6</v>
      </c>
    </row>
    <row r="107" spans="1:7" ht="15" customHeight="1" x14ac:dyDescent="0.25">
      <c r="A107" s="38">
        <v>46178</v>
      </c>
      <c r="B107" s="39" t="s">
        <v>70</v>
      </c>
      <c r="C107" s="14" t="s">
        <v>33</v>
      </c>
      <c r="D107" s="14" t="s">
        <v>80</v>
      </c>
      <c r="E107" s="40" t="s">
        <v>75</v>
      </c>
      <c r="F107" s="41">
        <v>158</v>
      </c>
      <c r="G107" s="42">
        <f t="shared" si="1"/>
        <v>6</v>
      </c>
    </row>
    <row r="108" spans="1:7" ht="15" customHeight="1" x14ac:dyDescent="0.25">
      <c r="A108" s="43">
        <v>46179</v>
      </c>
      <c r="B108" s="44" t="s">
        <v>70</v>
      </c>
      <c r="C108" s="45" t="s">
        <v>34</v>
      </c>
      <c r="D108" s="45" t="s">
        <v>81</v>
      </c>
      <c r="E108" s="46" t="s">
        <v>75</v>
      </c>
      <c r="F108" s="47">
        <v>52</v>
      </c>
      <c r="G108" s="48">
        <f t="shared" si="1"/>
        <v>6</v>
      </c>
    </row>
    <row r="109" spans="1:7" ht="15" customHeight="1" x14ac:dyDescent="0.25">
      <c r="A109" s="38">
        <v>46180</v>
      </c>
      <c r="B109" s="39" t="s">
        <v>70</v>
      </c>
      <c r="C109" s="14" t="s">
        <v>40</v>
      </c>
      <c r="D109" s="14" t="s">
        <v>107</v>
      </c>
      <c r="E109" s="40" t="s">
        <v>98</v>
      </c>
      <c r="F109" s="41">
        <v>64.95</v>
      </c>
      <c r="G109" s="42">
        <f t="shared" si="1"/>
        <v>6</v>
      </c>
    </row>
    <row r="110" spans="1:7" ht="15" customHeight="1" x14ac:dyDescent="0.25">
      <c r="A110" s="43">
        <v>46181</v>
      </c>
      <c r="B110" s="44" t="s">
        <v>70</v>
      </c>
      <c r="C110" s="45" t="s">
        <v>35</v>
      </c>
      <c r="D110" s="45" t="s">
        <v>82</v>
      </c>
      <c r="E110" s="46" t="s">
        <v>83</v>
      </c>
      <c r="F110" s="47">
        <v>34</v>
      </c>
      <c r="G110" s="48">
        <f t="shared" si="1"/>
        <v>6</v>
      </c>
    </row>
    <row r="111" spans="1:7" ht="15" customHeight="1" x14ac:dyDescent="0.25">
      <c r="A111" s="38">
        <v>46182</v>
      </c>
      <c r="B111" s="39" t="s">
        <v>70</v>
      </c>
      <c r="C111" s="14" t="s">
        <v>43</v>
      </c>
      <c r="D111" s="14" t="s">
        <v>84</v>
      </c>
      <c r="E111" s="40" t="s">
        <v>79</v>
      </c>
      <c r="F111" s="41">
        <v>38</v>
      </c>
      <c r="G111" s="42">
        <f t="shared" si="1"/>
        <v>6</v>
      </c>
    </row>
    <row r="112" spans="1:7" ht="15" customHeight="1" x14ac:dyDescent="0.25">
      <c r="A112" s="43">
        <v>46184</v>
      </c>
      <c r="B112" s="44" t="s">
        <v>70</v>
      </c>
      <c r="C112" s="45" t="s">
        <v>31</v>
      </c>
      <c r="D112" s="45" t="s">
        <v>85</v>
      </c>
      <c r="E112" s="46" t="s">
        <v>79</v>
      </c>
      <c r="F112" s="47">
        <v>69.55</v>
      </c>
      <c r="G112" s="48">
        <f t="shared" si="1"/>
        <v>6</v>
      </c>
    </row>
    <row r="113" spans="1:7" ht="15" customHeight="1" x14ac:dyDescent="0.25">
      <c r="A113" s="38">
        <v>46185</v>
      </c>
      <c r="B113" s="39" t="s">
        <v>70</v>
      </c>
      <c r="C113" s="14" t="s">
        <v>32</v>
      </c>
      <c r="D113" s="14" t="s">
        <v>86</v>
      </c>
      <c r="E113" s="40" t="s">
        <v>83</v>
      </c>
      <c r="F113" s="41">
        <v>57.68</v>
      </c>
      <c r="G113" s="42">
        <f t="shared" si="1"/>
        <v>6</v>
      </c>
    </row>
    <row r="114" spans="1:7" ht="15" customHeight="1" x14ac:dyDescent="0.25">
      <c r="A114" s="43">
        <v>46188</v>
      </c>
      <c r="B114" s="51" t="s">
        <v>87</v>
      </c>
      <c r="C114" s="45" t="s">
        <v>57</v>
      </c>
      <c r="D114" s="45" t="s">
        <v>88</v>
      </c>
      <c r="E114" s="46" t="s">
        <v>72</v>
      </c>
      <c r="F114" s="52">
        <v>250</v>
      </c>
      <c r="G114" s="48">
        <f t="shared" si="1"/>
        <v>6</v>
      </c>
    </row>
    <row r="115" spans="1:7" ht="15" customHeight="1" x14ac:dyDescent="0.25">
      <c r="A115" s="38">
        <v>46189</v>
      </c>
      <c r="B115" s="39" t="s">
        <v>70</v>
      </c>
      <c r="C115" s="14" t="s">
        <v>36</v>
      </c>
      <c r="D115" s="14" t="s">
        <v>96</v>
      </c>
      <c r="E115" s="40" t="s">
        <v>83</v>
      </c>
      <c r="F115" s="41">
        <v>27.56</v>
      </c>
      <c r="G115" s="42">
        <f t="shared" si="1"/>
        <v>6</v>
      </c>
    </row>
    <row r="116" spans="1:7" ht="15" customHeight="1" x14ac:dyDescent="0.25">
      <c r="A116" s="43">
        <v>46190</v>
      </c>
      <c r="B116" s="44" t="s">
        <v>70</v>
      </c>
      <c r="C116" s="45" t="s">
        <v>45</v>
      </c>
      <c r="D116" s="45" t="s">
        <v>108</v>
      </c>
      <c r="E116" s="46" t="s">
        <v>98</v>
      </c>
      <c r="F116" s="47">
        <v>28.5</v>
      </c>
      <c r="G116" s="48">
        <f t="shared" si="1"/>
        <v>6</v>
      </c>
    </row>
    <row r="117" spans="1:7" ht="15" customHeight="1" x14ac:dyDescent="0.25">
      <c r="A117" s="38">
        <v>46191</v>
      </c>
      <c r="B117" s="39" t="s">
        <v>70</v>
      </c>
      <c r="C117" s="14" t="s">
        <v>31</v>
      </c>
      <c r="D117" s="14" t="s">
        <v>90</v>
      </c>
      <c r="E117" s="40" t="s">
        <v>79</v>
      </c>
      <c r="F117" s="41">
        <v>77.77</v>
      </c>
      <c r="G117" s="42">
        <f t="shared" si="1"/>
        <v>6</v>
      </c>
    </row>
    <row r="118" spans="1:7" ht="15" customHeight="1" x14ac:dyDescent="0.25">
      <c r="A118" s="43">
        <v>46192</v>
      </c>
      <c r="B118" s="44" t="s">
        <v>70</v>
      </c>
      <c r="C118" s="45" t="s">
        <v>39</v>
      </c>
      <c r="D118" s="45" t="s">
        <v>103</v>
      </c>
      <c r="E118" s="46" t="s">
        <v>92</v>
      </c>
      <c r="F118" s="47">
        <v>25.23</v>
      </c>
      <c r="G118" s="48">
        <f t="shared" si="1"/>
        <v>6</v>
      </c>
    </row>
    <row r="119" spans="1:7" ht="15" customHeight="1" x14ac:dyDescent="0.25">
      <c r="A119" s="38">
        <v>46195</v>
      </c>
      <c r="B119" s="39" t="s">
        <v>70</v>
      </c>
      <c r="C119" s="14" t="s">
        <v>36</v>
      </c>
      <c r="D119" s="14" t="s">
        <v>106</v>
      </c>
      <c r="E119" s="40" t="s">
        <v>98</v>
      </c>
      <c r="F119" s="41">
        <v>34.42</v>
      </c>
      <c r="G119" s="42">
        <f t="shared" si="1"/>
        <v>6</v>
      </c>
    </row>
    <row r="120" spans="1:7" ht="15" customHeight="1" x14ac:dyDescent="0.25">
      <c r="A120" s="43">
        <v>46196</v>
      </c>
      <c r="B120" s="51" t="s">
        <v>87</v>
      </c>
      <c r="C120" s="45" t="s">
        <v>56</v>
      </c>
      <c r="D120" s="45" t="s">
        <v>100</v>
      </c>
      <c r="E120" s="46" t="s">
        <v>72</v>
      </c>
      <c r="F120" s="52">
        <v>235.3</v>
      </c>
      <c r="G120" s="48">
        <f t="shared" si="1"/>
        <v>6</v>
      </c>
    </row>
    <row r="121" spans="1:7" ht="15" customHeight="1" x14ac:dyDescent="0.25">
      <c r="A121" s="38">
        <v>46198</v>
      </c>
      <c r="B121" s="39" t="s">
        <v>70</v>
      </c>
      <c r="C121" s="14" t="s">
        <v>31</v>
      </c>
      <c r="D121" s="14" t="s">
        <v>93</v>
      </c>
      <c r="E121" s="40" t="s">
        <v>79</v>
      </c>
      <c r="F121" s="41">
        <v>73.930000000000007</v>
      </c>
      <c r="G121" s="42">
        <f t="shared" si="1"/>
        <v>6</v>
      </c>
    </row>
    <row r="122" spans="1:7" ht="15" customHeight="1" x14ac:dyDescent="0.25">
      <c r="A122" s="43">
        <v>46201</v>
      </c>
      <c r="B122" s="51" t="s">
        <v>87</v>
      </c>
      <c r="C122" s="45" t="s">
        <v>52</v>
      </c>
      <c r="D122" s="45" t="s">
        <v>94</v>
      </c>
      <c r="E122" s="46" t="s">
        <v>72</v>
      </c>
      <c r="F122" s="52">
        <v>2950</v>
      </c>
      <c r="G122" s="48">
        <f t="shared" si="1"/>
        <v>6</v>
      </c>
    </row>
    <row r="123" spans="1:7" ht="15" customHeight="1" x14ac:dyDescent="0.25">
      <c r="A123" s="38">
        <v>46203</v>
      </c>
      <c r="B123" s="49" t="s">
        <v>87</v>
      </c>
      <c r="C123" s="14" t="s">
        <v>58</v>
      </c>
      <c r="D123" s="14" t="s">
        <v>109</v>
      </c>
      <c r="E123" s="40" t="s">
        <v>72</v>
      </c>
      <c r="F123" s="50">
        <v>22.4</v>
      </c>
      <c r="G123" s="42">
        <f t="shared" si="1"/>
        <v>6</v>
      </c>
    </row>
    <row r="124" spans="1:7" ht="15" customHeight="1" x14ac:dyDescent="0.25">
      <c r="A124" s="43">
        <v>46204</v>
      </c>
      <c r="B124" s="44" t="s">
        <v>70</v>
      </c>
      <c r="C124" s="45" t="s">
        <v>29</v>
      </c>
      <c r="D124" s="45" t="s">
        <v>71</v>
      </c>
      <c r="E124" s="46" t="s">
        <v>72</v>
      </c>
      <c r="F124" s="47">
        <v>1080</v>
      </c>
      <c r="G124" s="48">
        <f t="shared" si="1"/>
        <v>7</v>
      </c>
    </row>
    <row r="125" spans="1:7" ht="15" customHeight="1" x14ac:dyDescent="0.25">
      <c r="A125" s="38">
        <v>46205</v>
      </c>
      <c r="B125" s="39" t="s">
        <v>70</v>
      </c>
      <c r="C125" s="14" t="s">
        <v>44</v>
      </c>
      <c r="D125" s="14" t="s">
        <v>73</v>
      </c>
      <c r="E125" s="40" t="s">
        <v>72</v>
      </c>
      <c r="F125" s="41">
        <v>450</v>
      </c>
      <c r="G125" s="42">
        <f t="shared" si="1"/>
        <v>7</v>
      </c>
    </row>
    <row r="126" spans="1:7" ht="15" customHeight="1" x14ac:dyDescent="0.25">
      <c r="A126" s="43">
        <v>46205</v>
      </c>
      <c r="B126" s="44" t="s">
        <v>70</v>
      </c>
      <c r="C126" s="45" t="s">
        <v>32</v>
      </c>
      <c r="D126" s="45" t="s">
        <v>74</v>
      </c>
      <c r="E126" s="46" t="s">
        <v>75</v>
      </c>
      <c r="F126" s="47">
        <v>49</v>
      </c>
      <c r="G126" s="48">
        <f t="shared" si="1"/>
        <v>7</v>
      </c>
    </row>
    <row r="127" spans="1:7" ht="15" customHeight="1" x14ac:dyDescent="0.25">
      <c r="A127" s="38">
        <v>46206</v>
      </c>
      <c r="B127" s="39" t="s">
        <v>70</v>
      </c>
      <c r="C127" s="14" t="s">
        <v>30</v>
      </c>
      <c r="D127" s="14" t="s">
        <v>76</v>
      </c>
      <c r="E127" s="40" t="s">
        <v>75</v>
      </c>
      <c r="F127" s="41">
        <v>145</v>
      </c>
      <c r="G127" s="42">
        <f t="shared" si="1"/>
        <v>7</v>
      </c>
    </row>
    <row r="128" spans="1:7" ht="15" customHeight="1" x14ac:dyDescent="0.25">
      <c r="A128" s="43">
        <v>46206</v>
      </c>
      <c r="B128" s="44" t="s">
        <v>70</v>
      </c>
      <c r="C128" s="45" t="s">
        <v>37</v>
      </c>
      <c r="D128" s="45" t="s">
        <v>77</v>
      </c>
      <c r="E128" s="46" t="s">
        <v>75</v>
      </c>
      <c r="F128" s="47">
        <v>30</v>
      </c>
      <c r="G128" s="48">
        <f t="shared" si="1"/>
        <v>7</v>
      </c>
    </row>
    <row r="129" spans="1:7" ht="15" customHeight="1" x14ac:dyDescent="0.25">
      <c r="A129" s="38">
        <v>46207</v>
      </c>
      <c r="B129" s="39" t="s">
        <v>70</v>
      </c>
      <c r="C129" s="14" t="s">
        <v>31</v>
      </c>
      <c r="D129" s="14" t="s">
        <v>78</v>
      </c>
      <c r="E129" s="40" t="s">
        <v>79</v>
      </c>
      <c r="F129" s="41">
        <v>87.43</v>
      </c>
      <c r="G129" s="42">
        <f t="shared" si="1"/>
        <v>7</v>
      </c>
    </row>
    <row r="130" spans="1:7" ht="15" customHeight="1" x14ac:dyDescent="0.25">
      <c r="A130" s="43">
        <v>46208</v>
      </c>
      <c r="B130" s="44" t="s">
        <v>70</v>
      </c>
      <c r="C130" s="45" t="s">
        <v>33</v>
      </c>
      <c r="D130" s="45" t="s">
        <v>80</v>
      </c>
      <c r="E130" s="46" t="s">
        <v>75</v>
      </c>
      <c r="F130" s="47">
        <v>158</v>
      </c>
      <c r="G130" s="48">
        <f t="shared" si="1"/>
        <v>7</v>
      </c>
    </row>
    <row r="131" spans="1:7" ht="15" customHeight="1" x14ac:dyDescent="0.25">
      <c r="A131" s="38">
        <v>46209</v>
      </c>
      <c r="B131" s="39" t="s">
        <v>70</v>
      </c>
      <c r="C131" s="14" t="s">
        <v>34</v>
      </c>
      <c r="D131" s="14" t="s">
        <v>81</v>
      </c>
      <c r="E131" s="40" t="s">
        <v>75</v>
      </c>
      <c r="F131" s="41">
        <v>52</v>
      </c>
      <c r="G131" s="42">
        <f t="shared" si="1"/>
        <v>7</v>
      </c>
    </row>
    <row r="132" spans="1:7" ht="15" customHeight="1" x14ac:dyDescent="0.25">
      <c r="A132" s="43">
        <v>46211</v>
      </c>
      <c r="B132" s="44" t="s">
        <v>70</v>
      </c>
      <c r="C132" s="45" t="s">
        <v>35</v>
      </c>
      <c r="D132" s="45" t="s">
        <v>82</v>
      </c>
      <c r="E132" s="46" t="s">
        <v>83</v>
      </c>
      <c r="F132" s="47">
        <v>34</v>
      </c>
      <c r="G132" s="48">
        <f t="shared" si="1"/>
        <v>7</v>
      </c>
    </row>
    <row r="133" spans="1:7" ht="15" customHeight="1" x14ac:dyDescent="0.25">
      <c r="A133" s="38">
        <v>46212</v>
      </c>
      <c r="B133" s="39" t="s">
        <v>70</v>
      </c>
      <c r="C133" s="14" t="s">
        <v>43</v>
      </c>
      <c r="D133" s="14" t="s">
        <v>84</v>
      </c>
      <c r="E133" s="40" t="s">
        <v>79</v>
      </c>
      <c r="F133" s="41">
        <v>38</v>
      </c>
      <c r="G133" s="42">
        <f t="shared" ref="G133:G196" si="2">IF($A133="","",MONTH($A133))</f>
        <v>7</v>
      </c>
    </row>
    <row r="134" spans="1:7" ht="15" customHeight="1" x14ac:dyDescent="0.25">
      <c r="A134" s="43">
        <v>46214</v>
      </c>
      <c r="B134" s="44" t="s">
        <v>70</v>
      </c>
      <c r="C134" s="45" t="s">
        <v>31</v>
      </c>
      <c r="D134" s="45" t="s">
        <v>85</v>
      </c>
      <c r="E134" s="46" t="s">
        <v>79</v>
      </c>
      <c r="F134" s="47">
        <v>77.319999999999993</v>
      </c>
      <c r="G134" s="48">
        <f t="shared" si="2"/>
        <v>7</v>
      </c>
    </row>
    <row r="135" spans="1:7" ht="15" customHeight="1" x14ac:dyDescent="0.25">
      <c r="A135" s="38">
        <v>46215</v>
      </c>
      <c r="B135" s="39" t="s">
        <v>70</v>
      </c>
      <c r="C135" s="14" t="s">
        <v>32</v>
      </c>
      <c r="D135" s="14" t="s">
        <v>86</v>
      </c>
      <c r="E135" s="40" t="s">
        <v>83</v>
      </c>
      <c r="F135" s="41">
        <v>77.14</v>
      </c>
      <c r="G135" s="42">
        <f t="shared" si="2"/>
        <v>7</v>
      </c>
    </row>
    <row r="136" spans="1:7" ht="15" customHeight="1" x14ac:dyDescent="0.25">
      <c r="A136" s="43">
        <v>46218</v>
      </c>
      <c r="B136" s="51" t="s">
        <v>87</v>
      </c>
      <c r="C136" s="45" t="s">
        <v>57</v>
      </c>
      <c r="D136" s="45" t="s">
        <v>88</v>
      </c>
      <c r="E136" s="46" t="s">
        <v>72</v>
      </c>
      <c r="F136" s="52">
        <v>250</v>
      </c>
      <c r="G136" s="48">
        <f t="shared" si="2"/>
        <v>7</v>
      </c>
    </row>
    <row r="137" spans="1:7" ht="15" customHeight="1" x14ac:dyDescent="0.25">
      <c r="A137" s="38">
        <v>46219</v>
      </c>
      <c r="B137" s="39" t="s">
        <v>70</v>
      </c>
      <c r="C137" s="14" t="s">
        <v>36</v>
      </c>
      <c r="D137" s="14" t="s">
        <v>102</v>
      </c>
      <c r="E137" s="40" t="s">
        <v>83</v>
      </c>
      <c r="F137" s="41">
        <v>35.22</v>
      </c>
      <c r="G137" s="42">
        <f t="shared" si="2"/>
        <v>7</v>
      </c>
    </row>
    <row r="138" spans="1:7" ht="15" customHeight="1" x14ac:dyDescent="0.25">
      <c r="A138" s="43">
        <v>46221</v>
      </c>
      <c r="B138" s="44" t="s">
        <v>70</v>
      </c>
      <c r="C138" s="45" t="s">
        <v>31</v>
      </c>
      <c r="D138" s="45" t="s">
        <v>90</v>
      </c>
      <c r="E138" s="46" t="s">
        <v>79</v>
      </c>
      <c r="F138" s="47">
        <v>85.7</v>
      </c>
      <c r="G138" s="48">
        <f t="shared" si="2"/>
        <v>7</v>
      </c>
    </row>
    <row r="139" spans="1:7" ht="15" customHeight="1" x14ac:dyDescent="0.25">
      <c r="A139" s="38">
        <v>46221</v>
      </c>
      <c r="B139" s="39" t="s">
        <v>70</v>
      </c>
      <c r="C139" s="14" t="s">
        <v>38</v>
      </c>
      <c r="D139" s="14" t="s">
        <v>110</v>
      </c>
      <c r="E139" s="40" t="s">
        <v>83</v>
      </c>
      <c r="F139" s="41">
        <v>540</v>
      </c>
      <c r="G139" s="42">
        <f t="shared" si="2"/>
        <v>7</v>
      </c>
    </row>
    <row r="140" spans="1:7" ht="15" customHeight="1" x14ac:dyDescent="0.25">
      <c r="A140" s="43">
        <v>46228</v>
      </c>
      <c r="B140" s="44" t="s">
        <v>70</v>
      </c>
      <c r="C140" s="45" t="s">
        <v>31</v>
      </c>
      <c r="D140" s="45" t="s">
        <v>93</v>
      </c>
      <c r="E140" s="46" t="s">
        <v>79</v>
      </c>
      <c r="F140" s="47">
        <v>88</v>
      </c>
      <c r="G140" s="48">
        <f t="shared" si="2"/>
        <v>7</v>
      </c>
    </row>
    <row r="141" spans="1:7" ht="15" customHeight="1" x14ac:dyDescent="0.25">
      <c r="A141" s="38">
        <v>46231</v>
      </c>
      <c r="B141" s="49" t="s">
        <v>87</v>
      </c>
      <c r="C141" s="14" t="s">
        <v>52</v>
      </c>
      <c r="D141" s="14" t="s">
        <v>94</v>
      </c>
      <c r="E141" s="40" t="s">
        <v>72</v>
      </c>
      <c r="F141" s="50">
        <v>2950</v>
      </c>
      <c r="G141" s="42">
        <f t="shared" si="2"/>
        <v>7</v>
      </c>
    </row>
    <row r="142" spans="1:7" ht="15" customHeight="1" x14ac:dyDescent="0.25">
      <c r="A142" s="43">
        <v>46235</v>
      </c>
      <c r="B142" s="44" t="s">
        <v>70</v>
      </c>
      <c r="C142" s="45" t="s">
        <v>29</v>
      </c>
      <c r="D142" s="45" t="s">
        <v>71</v>
      </c>
      <c r="E142" s="46" t="s">
        <v>72</v>
      </c>
      <c r="F142" s="47">
        <v>1080</v>
      </c>
      <c r="G142" s="48">
        <f t="shared" si="2"/>
        <v>8</v>
      </c>
    </row>
    <row r="143" spans="1:7" ht="15" customHeight="1" x14ac:dyDescent="0.25">
      <c r="A143" s="38">
        <v>46236</v>
      </c>
      <c r="B143" s="39" t="s">
        <v>70</v>
      </c>
      <c r="C143" s="14" t="s">
        <v>44</v>
      </c>
      <c r="D143" s="14" t="s">
        <v>73</v>
      </c>
      <c r="E143" s="40" t="s">
        <v>72</v>
      </c>
      <c r="F143" s="41">
        <v>450</v>
      </c>
      <c r="G143" s="42">
        <f t="shared" si="2"/>
        <v>8</v>
      </c>
    </row>
    <row r="144" spans="1:7" ht="15" customHeight="1" x14ac:dyDescent="0.25">
      <c r="A144" s="43">
        <v>46236</v>
      </c>
      <c r="B144" s="44" t="s">
        <v>70</v>
      </c>
      <c r="C144" s="45" t="s">
        <v>32</v>
      </c>
      <c r="D144" s="45" t="s">
        <v>74</v>
      </c>
      <c r="E144" s="46" t="s">
        <v>75</v>
      </c>
      <c r="F144" s="47">
        <v>49</v>
      </c>
      <c r="G144" s="48">
        <f t="shared" si="2"/>
        <v>8</v>
      </c>
    </row>
    <row r="145" spans="1:7" ht="15" customHeight="1" x14ac:dyDescent="0.25">
      <c r="A145" s="38">
        <v>46237</v>
      </c>
      <c r="B145" s="39" t="s">
        <v>70</v>
      </c>
      <c r="C145" s="14" t="s">
        <v>30</v>
      </c>
      <c r="D145" s="14" t="s">
        <v>76</v>
      </c>
      <c r="E145" s="40" t="s">
        <v>75</v>
      </c>
      <c r="F145" s="41">
        <v>145</v>
      </c>
      <c r="G145" s="42">
        <f t="shared" si="2"/>
        <v>8</v>
      </c>
    </row>
    <row r="146" spans="1:7" ht="15" customHeight="1" x14ac:dyDescent="0.25">
      <c r="A146" s="43">
        <v>46237</v>
      </c>
      <c r="B146" s="44" t="s">
        <v>70</v>
      </c>
      <c r="C146" s="45" t="s">
        <v>37</v>
      </c>
      <c r="D146" s="45" t="s">
        <v>77</v>
      </c>
      <c r="E146" s="46" t="s">
        <v>75</v>
      </c>
      <c r="F146" s="47">
        <v>30</v>
      </c>
      <c r="G146" s="48">
        <f t="shared" si="2"/>
        <v>8</v>
      </c>
    </row>
    <row r="147" spans="1:7" ht="15" customHeight="1" x14ac:dyDescent="0.25">
      <c r="A147" s="38">
        <v>46238</v>
      </c>
      <c r="B147" s="39" t="s">
        <v>70</v>
      </c>
      <c r="C147" s="14" t="s">
        <v>31</v>
      </c>
      <c r="D147" s="14" t="s">
        <v>78</v>
      </c>
      <c r="E147" s="40" t="s">
        <v>79</v>
      </c>
      <c r="F147" s="41">
        <v>70.89</v>
      </c>
      <c r="G147" s="42">
        <f t="shared" si="2"/>
        <v>8</v>
      </c>
    </row>
    <row r="148" spans="1:7" ht="15" customHeight="1" x14ac:dyDescent="0.25">
      <c r="A148" s="43">
        <v>46239</v>
      </c>
      <c r="B148" s="44" t="s">
        <v>70</v>
      </c>
      <c r="C148" s="45" t="s">
        <v>33</v>
      </c>
      <c r="D148" s="45" t="s">
        <v>80</v>
      </c>
      <c r="E148" s="46" t="s">
        <v>75</v>
      </c>
      <c r="F148" s="47">
        <v>158</v>
      </c>
      <c r="G148" s="48">
        <f t="shared" si="2"/>
        <v>8</v>
      </c>
    </row>
    <row r="149" spans="1:7" ht="15" customHeight="1" x14ac:dyDescent="0.25">
      <c r="A149" s="38">
        <v>46239</v>
      </c>
      <c r="B149" s="39" t="s">
        <v>70</v>
      </c>
      <c r="C149" s="14" t="s">
        <v>38</v>
      </c>
      <c r="D149" s="14" t="s">
        <v>111</v>
      </c>
      <c r="E149" s="40" t="s">
        <v>79</v>
      </c>
      <c r="F149" s="41">
        <v>210</v>
      </c>
      <c r="G149" s="42">
        <f t="shared" si="2"/>
        <v>8</v>
      </c>
    </row>
    <row r="150" spans="1:7" ht="15" customHeight="1" x14ac:dyDescent="0.25">
      <c r="A150" s="43">
        <v>46240</v>
      </c>
      <c r="B150" s="44" t="s">
        <v>70</v>
      </c>
      <c r="C150" s="45" t="s">
        <v>34</v>
      </c>
      <c r="D150" s="45" t="s">
        <v>81</v>
      </c>
      <c r="E150" s="46" t="s">
        <v>75</v>
      </c>
      <c r="F150" s="47">
        <v>52</v>
      </c>
      <c r="G150" s="48">
        <f t="shared" si="2"/>
        <v>8</v>
      </c>
    </row>
    <row r="151" spans="1:7" ht="15" customHeight="1" x14ac:dyDescent="0.25">
      <c r="A151" s="38">
        <v>46242</v>
      </c>
      <c r="B151" s="39" t="s">
        <v>70</v>
      </c>
      <c r="C151" s="14" t="s">
        <v>35</v>
      </c>
      <c r="D151" s="14" t="s">
        <v>82</v>
      </c>
      <c r="E151" s="40" t="s">
        <v>83</v>
      </c>
      <c r="F151" s="41">
        <v>34</v>
      </c>
      <c r="G151" s="42">
        <f t="shared" si="2"/>
        <v>8</v>
      </c>
    </row>
    <row r="152" spans="1:7" ht="15" customHeight="1" x14ac:dyDescent="0.25">
      <c r="A152" s="43">
        <v>46243</v>
      </c>
      <c r="B152" s="44" t="s">
        <v>70</v>
      </c>
      <c r="C152" s="45" t="s">
        <v>43</v>
      </c>
      <c r="D152" s="45" t="s">
        <v>84</v>
      </c>
      <c r="E152" s="46" t="s">
        <v>79</v>
      </c>
      <c r="F152" s="47">
        <v>38</v>
      </c>
      <c r="G152" s="48">
        <f t="shared" si="2"/>
        <v>8</v>
      </c>
    </row>
    <row r="153" spans="1:7" ht="15" customHeight="1" x14ac:dyDescent="0.25">
      <c r="A153" s="38">
        <v>46245</v>
      </c>
      <c r="B153" s="39" t="s">
        <v>70</v>
      </c>
      <c r="C153" s="14" t="s">
        <v>31</v>
      </c>
      <c r="D153" s="14" t="s">
        <v>85</v>
      </c>
      <c r="E153" s="40" t="s">
        <v>79</v>
      </c>
      <c r="F153" s="41">
        <v>58.27</v>
      </c>
      <c r="G153" s="42">
        <f t="shared" si="2"/>
        <v>8</v>
      </c>
    </row>
    <row r="154" spans="1:7" ht="15" customHeight="1" x14ac:dyDescent="0.25">
      <c r="A154" s="43">
        <v>46246</v>
      </c>
      <c r="B154" s="44" t="s">
        <v>70</v>
      </c>
      <c r="C154" s="45" t="s">
        <v>32</v>
      </c>
      <c r="D154" s="45" t="s">
        <v>86</v>
      </c>
      <c r="E154" s="46" t="s">
        <v>83</v>
      </c>
      <c r="F154" s="47">
        <v>57.81</v>
      </c>
      <c r="G154" s="48">
        <f t="shared" si="2"/>
        <v>8</v>
      </c>
    </row>
    <row r="155" spans="1:7" ht="15" customHeight="1" x14ac:dyDescent="0.25">
      <c r="A155" s="38">
        <v>46249</v>
      </c>
      <c r="B155" s="49" t="s">
        <v>87</v>
      </c>
      <c r="C155" s="14" t="s">
        <v>57</v>
      </c>
      <c r="D155" s="14" t="s">
        <v>88</v>
      </c>
      <c r="E155" s="40" t="s">
        <v>72</v>
      </c>
      <c r="F155" s="50">
        <v>250</v>
      </c>
      <c r="G155" s="42">
        <f t="shared" si="2"/>
        <v>8</v>
      </c>
    </row>
    <row r="156" spans="1:7" ht="15" customHeight="1" x14ac:dyDescent="0.25">
      <c r="A156" s="43">
        <v>46250</v>
      </c>
      <c r="B156" s="44" t="s">
        <v>70</v>
      </c>
      <c r="C156" s="45" t="s">
        <v>36</v>
      </c>
      <c r="D156" s="45" t="s">
        <v>96</v>
      </c>
      <c r="E156" s="46" t="s">
        <v>83</v>
      </c>
      <c r="F156" s="47">
        <v>34.18</v>
      </c>
      <c r="G156" s="48">
        <f t="shared" si="2"/>
        <v>8</v>
      </c>
    </row>
    <row r="157" spans="1:7" ht="15" customHeight="1" x14ac:dyDescent="0.25">
      <c r="A157" s="38">
        <v>46252</v>
      </c>
      <c r="B157" s="39" t="s">
        <v>70</v>
      </c>
      <c r="C157" s="14" t="s">
        <v>31</v>
      </c>
      <c r="D157" s="14" t="s">
        <v>90</v>
      </c>
      <c r="E157" s="40" t="s">
        <v>79</v>
      </c>
      <c r="F157" s="41">
        <v>90.91</v>
      </c>
      <c r="G157" s="42">
        <f t="shared" si="2"/>
        <v>8</v>
      </c>
    </row>
    <row r="158" spans="1:7" ht="15" customHeight="1" x14ac:dyDescent="0.25">
      <c r="A158" s="43">
        <v>46253</v>
      </c>
      <c r="B158" s="44" t="s">
        <v>70</v>
      </c>
      <c r="C158" s="45" t="s">
        <v>39</v>
      </c>
      <c r="D158" s="45" t="s">
        <v>103</v>
      </c>
      <c r="E158" s="46" t="s">
        <v>92</v>
      </c>
      <c r="F158" s="47">
        <v>25.87</v>
      </c>
      <c r="G158" s="48">
        <f t="shared" si="2"/>
        <v>8</v>
      </c>
    </row>
    <row r="159" spans="1:7" ht="15" customHeight="1" x14ac:dyDescent="0.25">
      <c r="A159" s="38">
        <v>46256</v>
      </c>
      <c r="B159" s="39" t="s">
        <v>70</v>
      </c>
      <c r="C159" s="14" t="s">
        <v>36</v>
      </c>
      <c r="D159" s="14" t="s">
        <v>106</v>
      </c>
      <c r="E159" s="40" t="s">
        <v>98</v>
      </c>
      <c r="F159" s="41">
        <v>27.88</v>
      </c>
      <c r="G159" s="42">
        <f t="shared" si="2"/>
        <v>8</v>
      </c>
    </row>
    <row r="160" spans="1:7" ht="15" customHeight="1" x14ac:dyDescent="0.25">
      <c r="A160" s="43">
        <v>46259</v>
      </c>
      <c r="B160" s="44" t="s">
        <v>70</v>
      </c>
      <c r="C160" s="45" t="s">
        <v>31</v>
      </c>
      <c r="D160" s="45" t="s">
        <v>93</v>
      </c>
      <c r="E160" s="46" t="s">
        <v>79</v>
      </c>
      <c r="F160" s="47">
        <v>89.38</v>
      </c>
      <c r="G160" s="48">
        <f t="shared" si="2"/>
        <v>8</v>
      </c>
    </row>
    <row r="161" spans="1:7" ht="15" customHeight="1" x14ac:dyDescent="0.25">
      <c r="A161" s="38">
        <v>46262</v>
      </c>
      <c r="B161" s="49" t="s">
        <v>87</v>
      </c>
      <c r="C161" s="14" t="s">
        <v>52</v>
      </c>
      <c r="D161" s="14" t="s">
        <v>94</v>
      </c>
      <c r="E161" s="40" t="s">
        <v>72</v>
      </c>
      <c r="F161" s="50">
        <v>2950</v>
      </c>
      <c r="G161" s="42">
        <f t="shared" si="2"/>
        <v>8</v>
      </c>
    </row>
    <row r="162" spans="1:7" ht="15" customHeight="1" x14ac:dyDescent="0.25">
      <c r="A162" s="43">
        <v>46266</v>
      </c>
      <c r="B162" s="44" t="s">
        <v>70</v>
      </c>
      <c r="C162" s="45" t="s">
        <v>29</v>
      </c>
      <c r="D162" s="45" t="s">
        <v>71</v>
      </c>
      <c r="E162" s="46" t="s">
        <v>72</v>
      </c>
      <c r="F162" s="47">
        <v>1080</v>
      </c>
      <c r="G162" s="48">
        <f t="shared" si="2"/>
        <v>9</v>
      </c>
    </row>
    <row r="163" spans="1:7" ht="15" customHeight="1" x14ac:dyDescent="0.25">
      <c r="A163" s="38">
        <v>46267</v>
      </c>
      <c r="B163" s="39" t="s">
        <v>70</v>
      </c>
      <c r="C163" s="14" t="s">
        <v>44</v>
      </c>
      <c r="D163" s="14" t="s">
        <v>73</v>
      </c>
      <c r="E163" s="40" t="s">
        <v>72</v>
      </c>
      <c r="F163" s="41">
        <v>450</v>
      </c>
      <c r="G163" s="42">
        <f t="shared" si="2"/>
        <v>9</v>
      </c>
    </row>
    <row r="164" spans="1:7" ht="15" customHeight="1" x14ac:dyDescent="0.25">
      <c r="A164" s="43">
        <v>46267</v>
      </c>
      <c r="B164" s="44" t="s">
        <v>70</v>
      </c>
      <c r="C164" s="45" t="s">
        <v>32</v>
      </c>
      <c r="D164" s="45" t="s">
        <v>74</v>
      </c>
      <c r="E164" s="46" t="s">
        <v>75</v>
      </c>
      <c r="F164" s="47">
        <v>49</v>
      </c>
      <c r="G164" s="48">
        <f t="shared" si="2"/>
        <v>9</v>
      </c>
    </row>
    <row r="165" spans="1:7" ht="15" customHeight="1" x14ac:dyDescent="0.25">
      <c r="A165" s="38">
        <v>46268</v>
      </c>
      <c r="B165" s="39" t="s">
        <v>70</v>
      </c>
      <c r="C165" s="14" t="s">
        <v>30</v>
      </c>
      <c r="D165" s="14" t="s">
        <v>76</v>
      </c>
      <c r="E165" s="40" t="s">
        <v>75</v>
      </c>
      <c r="F165" s="41">
        <v>145</v>
      </c>
      <c r="G165" s="42">
        <f t="shared" si="2"/>
        <v>9</v>
      </c>
    </row>
    <row r="166" spans="1:7" ht="15" customHeight="1" x14ac:dyDescent="0.25">
      <c r="A166" s="43">
        <v>46268</v>
      </c>
      <c r="B166" s="44" t="s">
        <v>70</v>
      </c>
      <c r="C166" s="45" t="s">
        <v>37</v>
      </c>
      <c r="D166" s="45" t="s">
        <v>77</v>
      </c>
      <c r="E166" s="46" t="s">
        <v>75</v>
      </c>
      <c r="F166" s="47">
        <v>30</v>
      </c>
      <c r="G166" s="48">
        <f t="shared" si="2"/>
        <v>9</v>
      </c>
    </row>
    <row r="167" spans="1:7" ht="15" customHeight="1" x14ac:dyDescent="0.25">
      <c r="A167" s="38">
        <v>46268</v>
      </c>
      <c r="B167" s="39" t="s">
        <v>70</v>
      </c>
      <c r="C167" s="14" t="s">
        <v>41</v>
      </c>
      <c r="D167" s="14" t="s">
        <v>112</v>
      </c>
      <c r="E167" s="40" t="s">
        <v>98</v>
      </c>
      <c r="F167" s="41">
        <v>74</v>
      </c>
      <c r="G167" s="42">
        <f t="shared" si="2"/>
        <v>9</v>
      </c>
    </row>
    <row r="168" spans="1:7" ht="15" customHeight="1" x14ac:dyDescent="0.25">
      <c r="A168" s="43">
        <v>46269</v>
      </c>
      <c r="B168" s="44" t="s">
        <v>70</v>
      </c>
      <c r="C168" s="45" t="s">
        <v>31</v>
      </c>
      <c r="D168" s="45" t="s">
        <v>78</v>
      </c>
      <c r="E168" s="46" t="s">
        <v>79</v>
      </c>
      <c r="F168" s="47">
        <v>80.459999999999994</v>
      </c>
      <c r="G168" s="48">
        <f t="shared" si="2"/>
        <v>9</v>
      </c>
    </row>
    <row r="169" spans="1:7" ht="15" customHeight="1" x14ac:dyDescent="0.25">
      <c r="A169" s="38">
        <v>46270</v>
      </c>
      <c r="B169" s="39" t="s">
        <v>70</v>
      </c>
      <c r="C169" s="14" t="s">
        <v>33</v>
      </c>
      <c r="D169" s="14" t="s">
        <v>80</v>
      </c>
      <c r="E169" s="40" t="s">
        <v>75</v>
      </c>
      <c r="F169" s="41">
        <v>158</v>
      </c>
      <c r="G169" s="42">
        <f t="shared" si="2"/>
        <v>9</v>
      </c>
    </row>
    <row r="170" spans="1:7" ht="15" customHeight="1" x14ac:dyDescent="0.25">
      <c r="A170" s="43">
        <v>46271</v>
      </c>
      <c r="B170" s="44" t="s">
        <v>70</v>
      </c>
      <c r="C170" s="45" t="s">
        <v>34</v>
      </c>
      <c r="D170" s="45" t="s">
        <v>81</v>
      </c>
      <c r="E170" s="46" t="s">
        <v>75</v>
      </c>
      <c r="F170" s="47">
        <v>52</v>
      </c>
      <c r="G170" s="48">
        <f t="shared" si="2"/>
        <v>9</v>
      </c>
    </row>
    <row r="171" spans="1:7" ht="15" customHeight="1" x14ac:dyDescent="0.25">
      <c r="A171" s="38">
        <v>46273</v>
      </c>
      <c r="B171" s="39" t="s">
        <v>70</v>
      </c>
      <c r="C171" s="14" t="s">
        <v>35</v>
      </c>
      <c r="D171" s="14" t="s">
        <v>82</v>
      </c>
      <c r="E171" s="40" t="s">
        <v>83</v>
      </c>
      <c r="F171" s="41">
        <v>34</v>
      </c>
      <c r="G171" s="42">
        <f t="shared" si="2"/>
        <v>9</v>
      </c>
    </row>
    <row r="172" spans="1:7" ht="15" customHeight="1" x14ac:dyDescent="0.25">
      <c r="A172" s="43">
        <v>46274</v>
      </c>
      <c r="B172" s="44" t="s">
        <v>70</v>
      </c>
      <c r="C172" s="45" t="s">
        <v>43</v>
      </c>
      <c r="D172" s="45" t="s">
        <v>84</v>
      </c>
      <c r="E172" s="46" t="s">
        <v>79</v>
      </c>
      <c r="F172" s="47">
        <v>38</v>
      </c>
      <c r="G172" s="48">
        <f t="shared" si="2"/>
        <v>9</v>
      </c>
    </row>
    <row r="173" spans="1:7" ht="15" customHeight="1" x14ac:dyDescent="0.25">
      <c r="A173" s="38">
        <v>46276</v>
      </c>
      <c r="B173" s="39" t="s">
        <v>70</v>
      </c>
      <c r="C173" s="14" t="s">
        <v>31</v>
      </c>
      <c r="D173" s="14" t="s">
        <v>85</v>
      </c>
      <c r="E173" s="40" t="s">
        <v>79</v>
      </c>
      <c r="F173" s="41">
        <v>82.73</v>
      </c>
      <c r="G173" s="42">
        <f t="shared" si="2"/>
        <v>9</v>
      </c>
    </row>
    <row r="174" spans="1:7" ht="15" customHeight="1" x14ac:dyDescent="0.25">
      <c r="A174" s="43">
        <v>46277</v>
      </c>
      <c r="B174" s="44" t="s">
        <v>70</v>
      </c>
      <c r="C174" s="45" t="s">
        <v>32</v>
      </c>
      <c r="D174" s="45" t="s">
        <v>86</v>
      </c>
      <c r="E174" s="46" t="s">
        <v>83</v>
      </c>
      <c r="F174" s="47">
        <v>59.66</v>
      </c>
      <c r="G174" s="48">
        <f t="shared" si="2"/>
        <v>9</v>
      </c>
    </row>
    <row r="175" spans="1:7" ht="15" customHeight="1" x14ac:dyDescent="0.25">
      <c r="A175" s="38">
        <v>46280</v>
      </c>
      <c r="B175" s="49" t="s">
        <v>87</v>
      </c>
      <c r="C175" s="14" t="s">
        <v>57</v>
      </c>
      <c r="D175" s="14" t="s">
        <v>88</v>
      </c>
      <c r="E175" s="40" t="s">
        <v>72</v>
      </c>
      <c r="F175" s="50">
        <v>250</v>
      </c>
      <c r="G175" s="42">
        <f t="shared" si="2"/>
        <v>9</v>
      </c>
    </row>
    <row r="176" spans="1:7" ht="15" customHeight="1" x14ac:dyDescent="0.25">
      <c r="A176" s="43">
        <v>46281</v>
      </c>
      <c r="B176" s="44" t="s">
        <v>70</v>
      </c>
      <c r="C176" s="45" t="s">
        <v>36</v>
      </c>
      <c r="D176" s="45" t="s">
        <v>106</v>
      </c>
      <c r="E176" s="46" t="s">
        <v>83</v>
      </c>
      <c r="F176" s="47">
        <v>18.22</v>
      </c>
      <c r="G176" s="48">
        <f t="shared" si="2"/>
        <v>9</v>
      </c>
    </row>
    <row r="177" spans="1:7" ht="15" customHeight="1" x14ac:dyDescent="0.25">
      <c r="A177" s="38">
        <v>46283</v>
      </c>
      <c r="B177" s="39" t="s">
        <v>70</v>
      </c>
      <c r="C177" s="14" t="s">
        <v>31</v>
      </c>
      <c r="D177" s="14" t="s">
        <v>90</v>
      </c>
      <c r="E177" s="40" t="s">
        <v>79</v>
      </c>
      <c r="F177" s="41">
        <v>87.42</v>
      </c>
      <c r="G177" s="42">
        <f t="shared" si="2"/>
        <v>9</v>
      </c>
    </row>
    <row r="178" spans="1:7" ht="15" customHeight="1" x14ac:dyDescent="0.25">
      <c r="A178" s="43">
        <v>46285</v>
      </c>
      <c r="B178" s="44" t="s">
        <v>70</v>
      </c>
      <c r="C178" s="45" t="s">
        <v>40</v>
      </c>
      <c r="D178" s="45" t="s">
        <v>113</v>
      </c>
      <c r="E178" s="46" t="s">
        <v>83</v>
      </c>
      <c r="F178" s="47">
        <v>119</v>
      </c>
      <c r="G178" s="48">
        <f t="shared" si="2"/>
        <v>9</v>
      </c>
    </row>
    <row r="179" spans="1:7" ht="15" customHeight="1" x14ac:dyDescent="0.25">
      <c r="A179" s="38">
        <v>46288</v>
      </c>
      <c r="B179" s="49" t="s">
        <v>87</v>
      </c>
      <c r="C179" s="14" t="s">
        <v>56</v>
      </c>
      <c r="D179" s="14" t="s">
        <v>100</v>
      </c>
      <c r="E179" s="40" t="s">
        <v>72</v>
      </c>
      <c r="F179" s="50">
        <v>321.36</v>
      </c>
      <c r="G179" s="42">
        <f t="shared" si="2"/>
        <v>9</v>
      </c>
    </row>
    <row r="180" spans="1:7" ht="15" customHeight="1" x14ac:dyDescent="0.25">
      <c r="A180" s="43">
        <v>46290</v>
      </c>
      <c r="B180" s="44" t="s">
        <v>70</v>
      </c>
      <c r="C180" s="45" t="s">
        <v>31</v>
      </c>
      <c r="D180" s="45" t="s">
        <v>93</v>
      </c>
      <c r="E180" s="46" t="s">
        <v>79</v>
      </c>
      <c r="F180" s="47">
        <v>69.69</v>
      </c>
      <c r="G180" s="48">
        <f t="shared" si="2"/>
        <v>9</v>
      </c>
    </row>
    <row r="181" spans="1:7" ht="15" customHeight="1" x14ac:dyDescent="0.25">
      <c r="A181" s="38">
        <v>46293</v>
      </c>
      <c r="B181" s="49" t="s">
        <v>87</v>
      </c>
      <c r="C181" s="14" t="s">
        <v>52</v>
      </c>
      <c r="D181" s="14" t="s">
        <v>94</v>
      </c>
      <c r="E181" s="40" t="s">
        <v>72</v>
      </c>
      <c r="F181" s="50">
        <v>2950</v>
      </c>
      <c r="G181" s="42">
        <f t="shared" si="2"/>
        <v>9</v>
      </c>
    </row>
    <row r="182" spans="1:7" ht="15" customHeight="1" x14ac:dyDescent="0.25">
      <c r="A182" s="43">
        <v>46296</v>
      </c>
      <c r="B182" s="44" t="s">
        <v>70</v>
      </c>
      <c r="C182" s="45" t="s">
        <v>29</v>
      </c>
      <c r="D182" s="45" t="s">
        <v>71</v>
      </c>
      <c r="E182" s="46" t="s">
        <v>72</v>
      </c>
      <c r="F182" s="47">
        <v>1080</v>
      </c>
      <c r="G182" s="48">
        <f t="shared" si="2"/>
        <v>10</v>
      </c>
    </row>
    <row r="183" spans="1:7" ht="15" customHeight="1" x14ac:dyDescent="0.25">
      <c r="A183" s="38">
        <v>46297</v>
      </c>
      <c r="B183" s="39" t="s">
        <v>70</v>
      </c>
      <c r="C183" s="14" t="s">
        <v>44</v>
      </c>
      <c r="D183" s="14" t="s">
        <v>73</v>
      </c>
      <c r="E183" s="40" t="s">
        <v>72</v>
      </c>
      <c r="F183" s="41">
        <v>450</v>
      </c>
      <c r="G183" s="42">
        <f t="shared" si="2"/>
        <v>10</v>
      </c>
    </row>
    <row r="184" spans="1:7" ht="15" customHeight="1" x14ac:dyDescent="0.25">
      <c r="A184" s="43">
        <v>46297</v>
      </c>
      <c r="B184" s="44" t="s">
        <v>70</v>
      </c>
      <c r="C184" s="45" t="s">
        <v>32</v>
      </c>
      <c r="D184" s="45" t="s">
        <v>74</v>
      </c>
      <c r="E184" s="46" t="s">
        <v>75</v>
      </c>
      <c r="F184" s="47">
        <v>49</v>
      </c>
      <c r="G184" s="48">
        <f t="shared" si="2"/>
        <v>10</v>
      </c>
    </row>
    <row r="185" spans="1:7" ht="15" customHeight="1" x14ac:dyDescent="0.25">
      <c r="A185" s="38">
        <v>46298</v>
      </c>
      <c r="B185" s="39" t="s">
        <v>70</v>
      </c>
      <c r="C185" s="14" t="s">
        <v>30</v>
      </c>
      <c r="D185" s="14" t="s">
        <v>76</v>
      </c>
      <c r="E185" s="40" t="s">
        <v>75</v>
      </c>
      <c r="F185" s="41">
        <v>145</v>
      </c>
      <c r="G185" s="42">
        <f t="shared" si="2"/>
        <v>10</v>
      </c>
    </row>
    <row r="186" spans="1:7" ht="15" customHeight="1" x14ac:dyDescent="0.25">
      <c r="A186" s="43">
        <v>46298</v>
      </c>
      <c r="B186" s="44" t="s">
        <v>70</v>
      </c>
      <c r="C186" s="45" t="s">
        <v>37</v>
      </c>
      <c r="D186" s="45" t="s">
        <v>77</v>
      </c>
      <c r="E186" s="46" t="s">
        <v>75</v>
      </c>
      <c r="F186" s="47">
        <v>30</v>
      </c>
      <c r="G186" s="48">
        <f t="shared" si="2"/>
        <v>10</v>
      </c>
    </row>
    <row r="187" spans="1:7" ht="15" customHeight="1" x14ac:dyDescent="0.25">
      <c r="A187" s="38">
        <v>46299</v>
      </c>
      <c r="B187" s="39" t="s">
        <v>70</v>
      </c>
      <c r="C187" s="14" t="s">
        <v>31</v>
      </c>
      <c r="D187" s="14" t="s">
        <v>78</v>
      </c>
      <c r="E187" s="40" t="s">
        <v>79</v>
      </c>
      <c r="F187" s="41">
        <v>58.59</v>
      </c>
      <c r="G187" s="42">
        <f t="shared" si="2"/>
        <v>10</v>
      </c>
    </row>
    <row r="188" spans="1:7" ht="15" customHeight="1" x14ac:dyDescent="0.25">
      <c r="A188" s="43">
        <v>46300</v>
      </c>
      <c r="B188" s="44" t="s">
        <v>70</v>
      </c>
      <c r="C188" s="45" t="s">
        <v>33</v>
      </c>
      <c r="D188" s="45" t="s">
        <v>80</v>
      </c>
      <c r="E188" s="46" t="s">
        <v>75</v>
      </c>
      <c r="F188" s="47">
        <v>158</v>
      </c>
      <c r="G188" s="48">
        <f t="shared" si="2"/>
        <v>10</v>
      </c>
    </row>
    <row r="189" spans="1:7" ht="15" customHeight="1" x14ac:dyDescent="0.25">
      <c r="A189" s="38">
        <v>46301</v>
      </c>
      <c r="B189" s="39" t="s">
        <v>70</v>
      </c>
      <c r="C189" s="14" t="s">
        <v>34</v>
      </c>
      <c r="D189" s="14" t="s">
        <v>81</v>
      </c>
      <c r="E189" s="40" t="s">
        <v>75</v>
      </c>
      <c r="F189" s="41">
        <v>52</v>
      </c>
      <c r="G189" s="42">
        <f t="shared" si="2"/>
        <v>10</v>
      </c>
    </row>
    <row r="190" spans="1:7" ht="15" customHeight="1" x14ac:dyDescent="0.25">
      <c r="A190" s="43">
        <v>46301</v>
      </c>
      <c r="B190" s="44" t="s">
        <v>70</v>
      </c>
      <c r="C190" s="45" t="s">
        <v>42</v>
      </c>
      <c r="D190" s="45" t="s">
        <v>114</v>
      </c>
      <c r="E190" s="46" t="s">
        <v>72</v>
      </c>
      <c r="F190" s="47">
        <v>30</v>
      </c>
      <c r="G190" s="48">
        <f t="shared" si="2"/>
        <v>10</v>
      </c>
    </row>
    <row r="191" spans="1:7" ht="15" customHeight="1" x14ac:dyDescent="0.25">
      <c r="A191" s="38">
        <v>46303</v>
      </c>
      <c r="B191" s="39" t="s">
        <v>70</v>
      </c>
      <c r="C191" s="14" t="s">
        <v>35</v>
      </c>
      <c r="D191" s="14" t="s">
        <v>82</v>
      </c>
      <c r="E191" s="40" t="s">
        <v>83</v>
      </c>
      <c r="F191" s="41">
        <v>34</v>
      </c>
      <c r="G191" s="42">
        <f t="shared" si="2"/>
        <v>10</v>
      </c>
    </row>
    <row r="192" spans="1:7" ht="15" customHeight="1" x14ac:dyDescent="0.25">
      <c r="A192" s="43">
        <v>46304</v>
      </c>
      <c r="B192" s="44" t="s">
        <v>70</v>
      </c>
      <c r="C192" s="45" t="s">
        <v>43</v>
      </c>
      <c r="D192" s="45" t="s">
        <v>84</v>
      </c>
      <c r="E192" s="46" t="s">
        <v>79</v>
      </c>
      <c r="F192" s="47">
        <v>38</v>
      </c>
      <c r="G192" s="48">
        <f t="shared" si="2"/>
        <v>10</v>
      </c>
    </row>
    <row r="193" spans="1:7" ht="15" customHeight="1" x14ac:dyDescent="0.25">
      <c r="A193" s="38">
        <v>46306</v>
      </c>
      <c r="B193" s="39" t="s">
        <v>70</v>
      </c>
      <c r="C193" s="14" t="s">
        <v>31</v>
      </c>
      <c r="D193" s="14" t="s">
        <v>85</v>
      </c>
      <c r="E193" s="40" t="s">
        <v>79</v>
      </c>
      <c r="F193" s="41">
        <v>90.81</v>
      </c>
      <c r="G193" s="42">
        <f t="shared" si="2"/>
        <v>10</v>
      </c>
    </row>
    <row r="194" spans="1:7" ht="15" customHeight="1" x14ac:dyDescent="0.25">
      <c r="A194" s="43">
        <v>46307</v>
      </c>
      <c r="B194" s="44" t="s">
        <v>70</v>
      </c>
      <c r="C194" s="45" t="s">
        <v>32</v>
      </c>
      <c r="D194" s="45" t="s">
        <v>86</v>
      </c>
      <c r="E194" s="46" t="s">
        <v>83</v>
      </c>
      <c r="F194" s="47">
        <v>76.319999999999993</v>
      </c>
      <c r="G194" s="48">
        <f t="shared" si="2"/>
        <v>10</v>
      </c>
    </row>
    <row r="195" spans="1:7" ht="15" customHeight="1" x14ac:dyDescent="0.25">
      <c r="A195" s="38">
        <v>46310</v>
      </c>
      <c r="B195" s="49" t="s">
        <v>87</v>
      </c>
      <c r="C195" s="14" t="s">
        <v>57</v>
      </c>
      <c r="D195" s="14" t="s">
        <v>88</v>
      </c>
      <c r="E195" s="40" t="s">
        <v>72</v>
      </c>
      <c r="F195" s="50">
        <v>250</v>
      </c>
      <c r="G195" s="42">
        <f t="shared" si="2"/>
        <v>10</v>
      </c>
    </row>
    <row r="196" spans="1:7" ht="15" customHeight="1" x14ac:dyDescent="0.25">
      <c r="A196" s="43">
        <v>46311</v>
      </c>
      <c r="B196" s="44" t="s">
        <v>70</v>
      </c>
      <c r="C196" s="45" t="s">
        <v>36</v>
      </c>
      <c r="D196" s="45" t="s">
        <v>106</v>
      </c>
      <c r="E196" s="46" t="s">
        <v>83</v>
      </c>
      <c r="F196" s="47">
        <v>40.119999999999997</v>
      </c>
      <c r="G196" s="48">
        <f t="shared" si="2"/>
        <v>10</v>
      </c>
    </row>
    <row r="197" spans="1:7" ht="15" customHeight="1" x14ac:dyDescent="0.25">
      <c r="A197" s="38">
        <v>46313</v>
      </c>
      <c r="B197" s="39" t="s">
        <v>70</v>
      </c>
      <c r="C197" s="14" t="s">
        <v>31</v>
      </c>
      <c r="D197" s="14" t="s">
        <v>90</v>
      </c>
      <c r="E197" s="40" t="s">
        <v>79</v>
      </c>
      <c r="F197" s="41">
        <v>94.27</v>
      </c>
      <c r="G197" s="42">
        <f t="shared" ref="G197:G259" si="3">IF($A197="","",MONTH($A197))</f>
        <v>10</v>
      </c>
    </row>
    <row r="198" spans="1:7" ht="15" customHeight="1" x14ac:dyDescent="0.25">
      <c r="A198" s="43">
        <v>46314</v>
      </c>
      <c r="B198" s="44" t="s">
        <v>70</v>
      </c>
      <c r="C198" s="45" t="s">
        <v>39</v>
      </c>
      <c r="D198" s="45" t="s">
        <v>103</v>
      </c>
      <c r="E198" s="46" t="s">
        <v>92</v>
      </c>
      <c r="F198" s="47">
        <v>25.2</v>
      </c>
      <c r="G198" s="48">
        <f t="shared" si="3"/>
        <v>10</v>
      </c>
    </row>
    <row r="199" spans="1:7" ht="15" customHeight="1" x14ac:dyDescent="0.25">
      <c r="A199" s="38">
        <v>46317</v>
      </c>
      <c r="B199" s="39" t="s">
        <v>70</v>
      </c>
      <c r="C199" s="14" t="s">
        <v>36</v>
      </c>
      <c r="D199" s="14" t="s">
        <v>106</v>
      </c>
      <c r="E199" s="40" t="s">
        <v>98</v>
      </c>
      <c r="F199" s="41">
        <v>30.93</v>
      </c>
      <c r="G199" s="42">
        <f t="shared" si="3"/>
        <v>10</v>
      </c>
    </row>
    <row r="200" spans="1:7" ht="15" customHeight="1" x14ac:dyDescent="0.25">
      <c r="A200" s="43">
        <v>46320</v>
      </c>
      <c r="B200" s="44" t="s">
        <v>70</v>
      </c>
      <c r="C200" s="45" t="s">
        <v>31</v>
      </c>
      <c r="D200" s="45" t="s">
        <v>93</v>
      </c>
      <c r="E200" s="46" t="s">
        <v>79</v>
      </c>
      <c r="F200" s="47">
        <v>87.36</v>
      </c>
      <c r="G200" s="48">
        <f t="shared" si="3"/>
        <v>10</v>
      </c>
    </row>
    <row r="201" spans="1:7" ht="15" customHeight="1" x14ac:dyDescent="0.25">
      <c r="A201" s="38">
        <v>46323</v>
      </c>
      <c r="B201" s="49" t="s">
        <v>87</v>
      </c>
      <c r="C201" s="14" t="s">
        <v>52</v>
      </c>
      <c r="D201" s="14" t="s">
        <v>94</v>
      </c>
      <c r="E201" s="40" t="s">
        <v>72</v>
      </c>
      <c r="F201" s="50">
        <v>2950</v>
      </c>
      <c r="G201" s="42">
        <f t="shared" si="3"/>
        <v>10</v>
      </c>
    </row>
    <row r="202" spans="1:7" ht="15" customHeight="1" x14ac:dyDescent="0.25">
      <c r="A202" s="43">
        <v>46327</v>
      </c>
      <c r="B202" s="44" t="s">
        <v>70</v>
      </c>
      <c r="C202" s="45" t="s">
        <v>29</v>
      </c>
      <c r="D202" s="45" t="s">
        <v>71</v>
      </c>
      <c r="E202" s="46" t="s">
        <v>72</v>
      </c>
      <c r="F202" s="47">
        <v>1080</v>
      </c>
      <c r="G202" s="48">
        <f t="shared" si="3"/>
        <v>11</v>
      </c>
    </row>
    <row r="203" spans="1:7" ht="15" customHeight="1" x14ac:dyDescent="0.25">
      <c r="A203" s="38">
        <v>46328</v>
      </c>
      <c r="B203" s="39" t="s">
        <v>70</v>
      </c>
      <c r="C203" s="14" t="s">
        <v>44</v>
      </c>
      <c r="D203" s="14" t="s">
        <v>73</v>
      </c>
      <c r="E203" s="40" t="s">
        <v>72</v>
      </c>
      <c r="F203" s="41">
        <v>450</v>
      </c>
      <c r="G203" s="42">
        <f t="shared" si="3"/>
        <v>11</v>
      </c>
    </row>
    <row r="204" spans="1:7" ht="15" customHeight="1" x14ac:dyDescent="0.25">
      <c r="A204" s="43">
        <v>46328</v>
      </c>
      <c r="B204" s="44" t="s">
        <v>70</v>
      </c>
      <c r="C204" s="45" t="s">
        <v>32</v>
      </c>
      <c r="D204" s="45" t="s">
        <v>74</v>
      </c>
      <c r="E204" s="46" t="s">
        <v>75</v>
      </c>
      <c r="F204" s="47">
        <v>49</v>
      </c>
      <c r="G204" s="48">
        <f t="shared" si="3"/>
        <v>11</v>
      </c>
    </row>
    <row r="205" spans="1:7" ht="15" customHeight="1" x14ac:dyDescent="0.25">
      <c r="A205" s="38">
        <v>46329</v>
      </c>
      <c r="B205" s="39" t="s">
        <v>70</v>
      </c>
      <c r="C205" s="14" t="s">
        <v>30</v>
      </c>
      <c r="D205" s="14" t="s">
        <v>76</v>
      </c>
      <c r="E205" s="40" t="s">
        <v>75</v>
      </c>
      <c r="F205" s="41">
        <v>145</v>
      </c>
      <c r="G205" s="42">
        <f t="shared" si="3"/>
        <v>11</v>
      </c>
    </row>
    <row r="206" spans="1:7" ht="15" customHeight="1" x14ac:dyDescent="0.25">
      <c r="A206" s="43">
        <v>46329</v>
      </c>
      <c r="B206" s="44" t="s">
        <v>70</v>
      </c>
      <c r="C206" s="45" t="s">
        <v>37</v>
      </c>
      <c r="D206" s="45" t="s">
        <v>77</v>
      </c>
      <c r="E206" s="46" t="s">
        <v>75</v>
      </c>
      <c r="F206" s="47">
        <v>30</v>
      </c>
      <c r="G206" s="48">
        <f t="shared" si="3"/>
        <v>11</v>
      </c>
    </row>
    <row r="207" spans="1:7" ht="15" customHeight="1" x14ac:dyDescent="0.25">
      <c r="A207" s="38">
        <v>46330</v>
      </c>
      <c r="B207" s="39" t="s">
        <v>70</v>
      </c>
      <c r="C207" s="14" t="s">
        <v>31</v>
      </c>
      <c r="D207" s="14" t="s">
        <v>78</v>
      </c>
      <c r="E207" s="40" t="s">
        <v>79</v>
      </c>
      <c r="F207" s="41">
        <v>88.35</v>
      </c>
      <c r="G207" s="42">
        <f t="shared" si="3"/>
        <v>11</v>
      </c>
    </row>
    <row r="208" spans="1:7" ht="15" customHeight="1" x14ac:dyDescent="0.25">
      <c r="A208" s="43">
        <v>46331</v>
      </c>
      <c r="B208" s="44" t="s">
        <v>70</v>
      </c>
      <c r="C208" s="45" t="s">
        <v>33</v>
      </c>
      <c r="D208" s="45" t="s">
        <v>80</v>
      </c>
      <c r="E208" s="46" t="s">
        <v>75</v>
      </c>
      <c r="F208" s="47">
        <v>158</v>
      </c>
      <c r="G208" s="48">
        <f t="shared" si="3"/>
        <v>11</v>
      </c>
    </row>
    <row r="209" spans="1:7" ht="15" customHeight="1" x14ac:dyDescent="0.25">
      <c r="A209" s="38">
        <v>46332</v>
      </c>
      <c r="B209" s="39" t="s">
        <v>70</v>
      </c>
      <c r="C209" s="14" t="s">
        <v>34</v>
      </c>
      <c r="D209" s="14" t="s">
        <v>81</v>
      </c>
      <c r="E209" s="40" t="s">
        <v>75</v>
      </c>
      <c r="F209" s="41">
        <v>52</v>
      </c>
      <c r="G209" s="42">
        <f t="shared" si="3"/>
        <v>11</v>
      </c>
    </row>
    <row r="210" spans="1:7" ht="15" customHeight="1" x14ac:dyDescent="0.25">
      <c r="A210" s="43">
        <v>46334</v>
      </c>
      <c r="B210" s="44" t="s">
        <v>70</v>
      </c>
      <c r="C210" s="45" t="s">
        <v>35</v>
      </c>
      <c r="D210" s="45" t="s">
        <v>82</v>
      </c>
      <c r="E210" s="46" t="s">
        <v>83</v>
      </c>
      <c r="F210" s="47">
        <v>34</v>
      </c>
      <c r="G210" s="48">
        <f t="shared" si="3"/>
        <v>11</v>
      </c>
    </row>
    <row r="211" spans="1:7" ht="15" customHeight="1" x14ac:dyDescent="0.25">
      <c r="A211" s="38">
        <v>46334</v>
      </c>
      <c r="B211" s="39" t="s">
        <v>70</v>
      </c>
      <c r="C211" s="14" t="s">
        <v>45</v>
      </c>
      <c r="D211" s="14" t="s">
        <v>115</v>
      </c>
      <c r="E211" s="40" t="s">
        <v>79</v>
      </c>
      <c r="F211" s="41">
        <v>55</v>
      </c>
      <c r="G211" s="42">
        <f t="shared" si="3"/>
        <v>11</v>
      </c>
    </row>
    <row r="212" spans="1:7" ht="15" customHeight="1" x14ac:dyDescent="0.25">
      <c r="A212" s="43">
        <v>46335</v>
      </c>
      <c r="B212" s="44" t="s">
        <v>70</v>
      </c>
      <c r="C212" s="45" t="s">
        <v>43</v>
      </c>
      <c r="D212" s="45" t="s">
        <v>84</v>
      </c>
      <c r="E212" s="46" t="s">
        <v>79</v>
      </c>
      <c r="F212" s="47">
        <v>38</v>
      </c>
      <c r="G212" s="48">
        <f t="shared" si="3"/>
        <v>11</v>
      </c>
    </row>
    <row r="213" spans="1:7" ht="15" customHeight="1" x14ac:dyDescent="0.25">
      <c r="A213" s="38">
        <v>46337</v>
      </c>
      <c r="B213" s="39" t="s">
        <v>70</v>
      </c>
      <c r="C213" s="14" t="s">
        <v>31</v>
      </c>
      <c r="D213" s="14" t="s">
        <v>85</v>
      </c>
      <c r="E213" s="40" t="s">
        <v>79</v>
      </c>
      <c r="F213" s="41">
        <v>87.55</v>
      </c>
      <c r="G213" s="42">
        <f t="shared" si="3"/>
        <v>11</v>
      </c>
    </row>
    <row r="214" spans="1:7" ht="15" customHeight="1" x14ac:dyDescent="0.25">
      <c r="A214" s="43">
        <v>46338</v>
      </c>
      <c r="B214" s="44" t="s">
        <v>70</v>
      </c>
      <c r="C214" s="45" t="s">
        <v>32</v>
      </c>
      <c r="D214" s="45" t="s">
        <v>86</v>
      </c>
      <c r="E214" s="46" t="s">
        <v>83</v>
      </c>
      <c r="F214" s="47">
        <v>74.12</v>
      </c>
      <c r="G214" s="48">
        <f t="shared" si="3"/>
        <v>11</v>
      </c>
    </row>
    <row r="215" spans="1:7" ht="15" customHeight="1" x14ac:dyDescent="0.25">
      <c r="A215" s="38">
        <v>46340</v>
      </c>
      <c r="B215" s="49" t="s">
        <v>87</v>
      </c>
      <c r="C215" s="14" t="s">
        <v>59</v>
      </c>
      <c r="D215" s="14" t="s">
        <v>116</v>
      </c>
      <c r="E215" s="40" t="s">
        <v>72</v>
      </c>
      <c r="F215" s="50">
        <v>180</v>
      </c>
      <c r="G215" s="42">
        <f t="shared" si="3"/>
        <v>11</v>
      </c>
    </row>
    <row r="216" spans="1:7" ht="15" customHeight="1" x14ac:dyDescent="0.25">
      <c r="A216" s="43">
        <v>46341</v>
      </c>
      <c r="B216" s="51" t="s">
        <v>87</v>
      </c>
      <c r="C216" s="45" t="s">
        <v>57</v>
      </c>
      <c r="D216" s="45" t="s">
        <v>88</v>
      </c>
      <c r="E216" s="46" t="s">
        <v>72</v>
      </c>
      <c r="F216" s="52">
        <v>250</v>
      </c>
      <c r="G216" s="48">
        <f t="shared" si="3"/>
        <v>11</v>
      </c>
    </row>
    <row r="217" spans="1:7" ht="15" customHeight="1" x14ac:dyDescent="0.25">
      <c r="A217" s="38">
        <v>46342</v>
      </c>
      <c r="B217" s="39" t="s">
        <v>70</v>
      </c>
      <c r="C217" s="14" t="s">
        <v>36</v>
      </c>
      <c r="D217" s="14" t="s">
        <v>106</v>
      </c>
      <c r="E217" s="40" t="s">
        <v>83</v>
      </c>
      <c r="F217" s="41">
        <v>28.98</v>
      </c>
      <c r="G217" s="42">
        <f t="shared" si="3"/>
        <v>11</v>
      </c>
    </row>
    <row r="218" spans="1:7" ht="15" customHeight="1" x14ac:dyDescent="0.25">
      <c r="A218" s="43">
        <v>46344</v>
      </c>
      <c r="B218" s="44" t="s">
        <v>70</v>
      </c>
      <c r="C218" s="45" t="s">
        <v>31</v>
      </c>
      <c r="D218" s="45" t="s">
        <v>90</v>
      </c>
      <c r="E218" s="46" t="s">
        <v>79</v>
      </c>
      <c r="F218" s="47">
        <v>76.540000000000006</v>
      </c>
      <c r="G218" s="48">
        <f t="shared" si="3"/>
        <v>11</v>
      </c>
    </row>
    <row r="219" spans="1:7" ht="15" customHeight="1" x14ac:dyDescent="0.25">
      <c r="A219" s="38">
        <v>46350</v>
      </c>
      <c r="B219" s="39" t="s">
        <v>70</v>
      </c>
      <c r="C219" s="14" t="s">
        <v>40</v>
      </c>
      <c r="D219" s="14" t="s">
        <v>117</v>
      </c>
      <c r="E219" s="40" t="s">
        <v>83</v>
      </c>
      <c r="F219" s="41">
        <v>78.5</v>
      </c>
      <c r="G219" s="42">
        <f t="shared" si="3"/>
        <v>11</v>
      </c>
    </row>
    <row r="220" spans="1:7" ht="15" customHeight="1" x14ac:dyDescent="0.25">
      <c r="A220" s="43">
        <v>46351</v>
      </c>
      <c r="B220" s="44" t="s">
        <v>70</v>
      </c>
      <c r="C220" s="45" t="s">
        <v>31</v>
      </c>
      <c r="D220" s="45" t="s">
        <v>93</v>
      </c>
      <c r="E220" s="46" t="s">
        <v>79</v>
      </c>
      <c r="F220" s="47">
        <v>91.92</v>
      </c>
      <c r="G220" s="48">
        <f t="shared" si="3"/>
        <v>11</v>
      </c>
    </row>
    <row r="221" spans="1:7" ht="15" customHeight="1" x14ac:dyDescent="0.25">
      <c r="A221" s="38">
        <v>46354</v>
      </c>
      <c r="B221" s="49" t="s">
        <v>87</v>
      </c>
      <c r="C221" s="14" t="s">
        <v>52</v>
      </c>
      <c r="D221" s="14" t="s">
        <v>94</v>
      </c>
      <c r="E221" s="40" t="s">
        <v>72</v>
      </c>
      <c r="F221" s="50">
        <v>2950</v>
      </c>
      <c r="G221" s="42">
        <f t="shared" si="3"/>
        <v>11</v>
      </c>
    </row>
    <row r="222" spans="1:7" ht="15" customHeight="1" x14ac:dyDescent="0.25">
      <c r="A222" s="43">
        <v>46357</v>
      </c>
      <c r="B222" s="44" t="s">
        <v>70</v>
      </c>
      <c r="C222" s="45" t="s">
        <v>29</v>
      </c>
      <c r="D222" s="45" t="s">
        <v>71</v>
      </c>
      <c r="E222" s="46" t="s">
        <v>72</v>
      </c>
      <c r="F222" s="47">
        <v>1080</v>
      </c>
      <c r="G222" s="48">
        <f t="shared" si="3"/>
        <v>12</v>
      </c>
    </row>
    <row r="223" spans="1:7" ht="15" customHeight="1" x14ac:dyDescent="0.25">
      <c r="A223" s="38">
        <v>46358</v>
      </c>
      <c r="B223" s="39" t="s">
        <v>70</v>
      </c>
      <c r="C223" s="14" t="s">
        <v>44</v>
      </c>
      <c r="D223" s="14" t="s">
        <v>73</v>
      </c>
      <c r="E223" s="40" t="s">
        <v>72</v>
      </c>
      <c r="F223" s="41">
        <v>450</v>
      </c>
      <c r="G223" s="42">
        <f t="shared" si="3"/>
        <v>12</v>
      </c>
    </row>
    <row r="224" spans="1:7" ht="15" customHeight="1" x14ac:dyDescent="0.25">
      <c r="A224" s="43">
        <v>46358</v>
      </c>
      <c r="B224" s="44" t="s">
        <v>70</v>
      </c>
      <c r="C224" s="45" t="s">
        <v>32</v>
      </c>
      <c r="D224" s="45" t="s">
        <v>74</v>
      </c>
      <c r="E224" s="46" t="s">
        <v>75</v>
      </c>
      <c r="F224" s="47">
        <v>49</v>
      </c>
      <c r="G224" s="48">
        <f t="shared" si="3"/>
        <v>12</v>
      </c>
    </row>
    <row r="225" spans="1:7" ht="15" customHeight="1" x14ac:dyDescent="0.25">
      <c r="A225" s="38">
        <v>46359</v>
      </c>
      <c r="B225" s="39" t="s">
        <v>70</v>
      </c>
      <c r="C225" s="14" t="s">
        <v>30</v>
      </c>
      <c r="D225" s="14" t="s">
        <v>76</v>
      </c>
      <c r="E225" s="40" t="s">
        <v>75</v>
      </c>
      <c r="F225" s="41">
        <v>145</v>
      </c>
      <c r="G225" s="42">
        <f t="shared" si="3"/>
        <v>12</v>
      </c>
    </row>
    <row r="226" spans="1:7" ht="15" customHeight="1" x14ac:dyDescent="0.25">
      <c r="A226" s="43">
        <v>46359</v>
      </c>
      <c r="B226" s="44" t="s">
        <v>70</v>
      </c>
      <c r="C226" s="45" t="s">
        <v>37</v>
      </c>
      <c r="D226" s="45" t="s">
        <v>77</v>
      </c>
      <c r="E226" s="46" t="s">
        <v>75</v>
      </c>
      <c r="F226" s="47">
        <v>30</v>
      </c>
      <c r="G226" s="48">
        <f t="shared" si="3"/>
        <v>12</v>
      </c>
    </row>
    <row r="227" spans="1:7" ht="15" customHeight="1" x14ac:dyDescent="0.25">
      <c r="A227" s="38">
        <v>46360</v>
      </c>
      <c r="B227" s="39" t="s">
        <v>70</v>
      </c>
      <c r="C227" s="14" t="s">
        <v>31</v>
      </c>
      <c r="D227" s="14" t="s">
        <v>78</v>
      </c>
      <c r="E227" s="40" t="s">
        <v>79</v>
      </c>
      <c r="F227" s="41">
        <v>87.72</v>
      </c>
      <c r="G227" s="42">
        <f t="shared" si="3"/>
        <v>12</v>
      </c>
    </row>
    <row r="228" spans="1:7" ht="15" customHeight="1" x14ac:dyDescent="0.25">
      <c r="A228" s="43">
        <v>46361</v>
      </c>
      <c r="B228" s="44" t="s">
        <v>70</v>
      </c>
      <c r="C228" s="45" t="s">
        <v>33</v>
      </c>
      <c r="D228" s="45" t="s">
        <v>80</v>
      </c>
      <c r="E228" s="46" t="s">
        <v>75</v>
      </c>
      <c r="F228" s="47">
        <v>158</v>
      </c>
      <c r="G228" s="48">
        <f t="shared" si="3"/>
        <v>12</v>
      </c>
    </row>
    <row r="229" spans="1:7" ht="15" customHeight="1" x14ac:dyDescent="0.25">
      <c r="A229" s="38">
        <v>46362</v>
      </c>
      <c r="B229" s="39" t="s">
        <v>70</v>
      </c>
      <c r="C229" s="14" t="s">
        <v>34</v>
      </c>
      <c r="D229" s="14" t="s">
        <v>81</v>
      </c>
      <c r="E229" s="40" t="s">
        <v>75</v>
      </c>
      <c r="F229" s="41">
        <v>52</v>
      </c>
      <c r="G229" s="42">
        <f t="shared" si="3"/>
        <v>12</v>
      </c>
    </row>
    <row r="230" spans="1:7" ht="15" customHeight="1" x14ac:dyDescent="0.25">
      <c r="A230" s="43">
        <v>46364</v>
      </c>
      <c r="B230" s="44" t="s">
        <v>70</v>
      </c>
      <c r="C230" s="45" t="s">
        <v>35</v>
      </c>
      <c r="D230" s="45" t="s">
        <v>82</v>
      </c>
      <c r="E230" s="46" t="s">
        <v>83</v>
      </c>
      <c r="F230" s="47">
        <v>34</v>
      </c>
      <c r="G230" s="48">
        <f t="shared" si="3"/>
        <v>12</v>
      </c>
    </row>
    <row r="231" spans="1:7" ht="15" customHeight="1" x14ac:dyDescent="0.25">
      <c r="A231" s="38">
        <v>46365</v>
      </c>
      <c r="B231" s="39" t="s">
        <v>70</v>
      </c>
      <c r="C231" s="14" t="s">
        <v>43</v>
      </c>
      <c r="D231" s="14" t="s">
        <v>84</v>
      </c>
      <c r="E231" s="40" t="s">
        <v>79</v>
      </c>
      <c r="F231" s="41">
        <v>38</v>
      </c>
      <c r="G231" s="42">
        <f t="shared" si="3"/>
        <v>12</v>
      </c>
    </row>
    <row r="232" spans="1:7" ht="15" customHeight="1" x14ac:dyDescent="0.25">
      <c r="A232" s="43">
        <v>46367</v>
      </c>
      <c r="B232" s="44" t="s">
        <v>70</v>
      </c>
      <c r="C232" s="45" t="s">
        <v>31</v>
      </c>
      <c r="D232" s="45" t="s">
        <v>85</v>
      </c>
      <c r="E232" s="46" t="s">
        <v>79</v>
      </c>
      <c r="F232" s="47">
        <v>71.290000000000006</v>
      </c>
      <c r="G232" s="48">
        <f t="shared" si="3"/>
        <v>12</v>
      </c>
    </row>
    <row r="233" spans="1:7" ht="15" customHeight="1" x14ac:dyDescent="0.25">
      <c r="A233" s="38">
        <v>46368</v>
      </c>
      <c r="B233" s="39" t="s">
        <v>70</v>
      </c>
      <c r="C233" s="14" t="s">
        <v>32</v>
      </c>
      <c r="D233" s="14" t="s">
        <v>86</v>
      </c>
      <c r="E233" s="40" t="s">
        <v>83</v>
      </c>
      <c r="F233" s="41">
        <v>60.95</v>
      </c>
      <c r="G233" s="42">
        <f t="shared" si="3"/>
        <v>12</v>
      </c>
    </row>
    <row r="234" spans="1:7" ht="15" customHeight="1" x14ac:dyDescent="0.25">
      <c r="A234" s="43">
        <v>46368</v>
      </c>
      <c r="B234" s="44" t="s">
        <v>70</v>
      </c>
      <c r="C234" s="45" t="s">
        <v>42</v>
      </c>
      <c r="D234" s="45" t="s">
        <v>118</v>
      </c>
      <c r="E234" s="46" t="s">
        <v>83</v>
      </c>
      <c r="F234" s="47">
        <v>165</v>
      </c>
      <c r="G234" s="48">
        <f t="shared" si="3"/>
        <v>12</v>
      </c>
    </row>
    <row r="235" spans="1:7" ht="15" customHeight="1" x14ac:dyDescent="0.25">
      <c r="A235" s="38">
        <v>46371</v>
      </c>
      <c r="B235" s="49" t="s">
        <v>87</v>
      </c>
      <c r="C235" s="14" t="s">
        <v>57</v>
      </c>
      <c r="D235" s="14" t="s">
        <v>88</v>
      </c>
      <c r="E235" s="40" t="s">
        <v>72</v>
      </c>
      <c r="F235" s="50">
        <v>250</v>
      </c>
      <c r="G235" s="42">
        <f t="shared" si="3"/>
        <v>12</v>
      </c>
    </row>
    <row r="236" spans="1:7" ht="15" customHeight="1" x14ac:dyDescent="0.25">
      <c r="A236" s="43">
        <v>46372</v>
      </c>
      <c r="B236" s="44" t="s">
        <v>70</v>
      </c>
      <c r="C236" s="45" t="s">
        <v>36</v>
      </c>
      <c r="D236" s="45" t="s">
        <v>89</v>
      </c>
      <c r="E236" s="46" t="s">
        <v>83</v>
      </c>
      <c r="F236" s="47">
        <v>41.21</v>
      </c>
      <c r="G236" s="48">
        <f t="shared" si="3"/>
        <v>12</v>
      </c>
    </row>
    <row r="237" spans="1:7" ht="15" customHeight="1" x14ac:dyDescent="0.25">
      <c r="A237" s="38">
        <v>46374</v>
      </c>
      <c r="B237" s="39" t="s">
        <v>70</v>
      </c>
      <c r="C237" s="14" t="s">
        <v>31</v>
      </c>
      <c r="D237" s="14" t="s">
        <v>90</v>
      </c>
      <c r="E237" s="40" t="s">
        <v>79</v>
      </c>
      <c r="F237" s="41">
        <v>83.53</v>
      </c>
      <c r="G237" s="42">
        <f t="shared" si="3"/>
        <v>12</v>
      </c>
    </row>
    <row r="238" spans="1:7" ht="15" customHeight="1" x14ac:dyDescent="0.25">
      <c r="A238" s="43">
        <v>46375</v>
      </c>
      <c r="B238" s="44" t="s">
        <v>70</v>
      </c>
      <c r="C238" s="45" t="s">
        <v>39</v>
      </c>
      <c r="D238" s="45" t="s">
        <v>103</v>
      </c>
      <c r="E238" s="46" t="s">
        <v>92</v>
      </c>
      <c r="F238" s="47">
        <v>32.26</v>
      </c>
      <c r="G238" s="48">
        <f t="shared" si="3"/>
        <v>12</v>
      </c>
    </row>
    <row r="239" spans="1:7" ht="15" customHeight="1" x14ac:dyDescent="0.25">
      <c r="A239" s="38">
        <v>46378</v>
      </c>
      <c r="B239" s="39" t="s">
        <v>70</v>
      </c>
      <c r="C239" s="14" t="s">
        <v>36</v>
      </c>
      <c r="D239" s="14" t="s">
        <v>96</v>
      </c>
      <c r="E239" s="40" t="s">
        <v>98</v>
      </c>
      <c r="F239" s="41">
        <v>36.619999999999997</v>
      </c>
      <c r="G239" s="42">
        <f t="shared" si="3"/>
        <v>12</v>
      </c>
    </row>
    <row r="240" spans="1:7" ht="15" customHeight="1" x14ac:dyDescent="0.25">
      <c r="A240" s="43">
        <v>46379</v>
      </c>
      <c r="B240" s="51" t="s">
        <v>87</v>
      </c>
      <c r="C240" s="45" t="s">
        <v>56</v>
      </c>
      <c r="D240" s="45" t="s">
        <v>100</v>
      </c>
      <c r="E240" s="46" t="s">
        <v>72</v>
      </c>
      <c r="F240" s="52">
        <v>229.03</v>
      </c>
      <c r="G240" s="48">
        <f t="shared" si="3"/>
        <v>12</v>
      </c>
    </row>
    <row r="241" spans="1:7" ht="15" customHeight="1" x14ac:dyDescent="0.25">
      <c r="A241" s="38">
        <v>46381</v>
      </c>
      <c r="B241" s="39" t="s">
        <v>70</v>
      </c>
      <c r="C241" s="14" t="s">
        <v>31</v>
      </c>
      <c r="D241" s="14" t="s">
        <v>93</v>
      </c>
      <c r="E241" s="40" t="s">
        <v>79</v>
      </c>
      <c r="F241" s="41">
        <v>94.34</v>
      </c>
      <c r="G241" s="42">
        <f t="shared" si="3"/>
        <v>12</v>
      </c>
    </row>
    <row r="242" spans="1:7" ht="15" customHeight="1" x14ac:dyDescent="0.25">
      <c r="A242" s="43">
        <v>46383</v>
      </c>
      <c r="B242" s="44" t="s">
        <v>70</v>
      </c>
      <c r="C242" s="45" t="s">
        <v>38</v>
      </c>
      <c r="D242" s="45" t="s">
        <v>119</v>
      </c>
      <c r="E242" s="46" t="s">
        <v>83</v>
      </c>
      <c r="F242" s="47">
        <v>185</v>
      </c>
      <c r="G242" s="48">
        <f t="shared" si="3"/>
        <v>12</v>
      </c>
    </row>
    <row r="243" spans="1:7" ht="15" customHeight="1" x14ac:dyDescent="0.25">
      <c r="A243" s="38">
        <v>46384</v>
      </c>
      <c r="B243" s="49" t="s">
        <v>87</v>
      </c>
      <c r="C243" s="14" t="s">
        <v>52</v>
      </c>
      <c r="D243" s="14" t="s">
        <v>94</v>
      </c>
      <c r="E243" s="40" t="s">
        <v>72</v>
      </c>
      <c r="F243" s="50">
        <v>2950</v>
      </c>
      <c r="G243" s="42">
        <f t="shared" si="3"/>
        <v>12</v>
      </c>
    </row>
    <row r="244" spans="1:7" ht="15" customHeight="1" x14ac:dyDescent="0.25">
      <c r="A244" s="43">
        <v>46385</v>
      </c>
      <c r="B244" s="51" t="s">
        <v>87</v>
      </c>
      <c r="C244" s="45" t="s">
        <v>58</v>
      </c>
      <c r="D244" s="45" t="s">
        <v>120</v>
      </c>
      <c r="E244" s="46" t="s">
        <v>72</v>
      </c>
      <c r="F244" s="52">
        <v>95</v>
      </c>
      <c r="G244" s="48">
        <f t="shared" si="3"/>
        <v>12</v>
      </c>
    </row>
    <row r="245" spans="1:7" ht="15" customHeight="1" x14ac:dyDescent="0.25">
      <c r="A245" s="53"/>
      <c r="B245" s="54"/>
      <c r="C245" s="54"/>
      <c r="D245" s="54"/>
      <c r="E245" s="54"/>
      <c r="F245" s="55"/>
      <c r="G245" s="42" t="str">
        <f t="shared" si="3"/>
        <v/>
      </c>
    </row>
    <row r="246" spans="1:7" ht="15" customHeight="1" x14ac:dyDescent="0.25">
      <c r="A246" s="56"/>
      <c r="B246" s="57"/>
      <c r="C246" s="57"/>
      <c r="D246" s="57"/>
      <c r="E246" s="57"/>
      <c r="F246" s="58"/>
      <c r="G246" s="48" t="str">
        <f t="shared" si="3"/>
        <v/>
      </c>
    </row>
    <row r="247" spans="1:7" ht="15" customHeight="1" x14ac:dyDescent="0.25">
      <c r="A247" s="53"/>
      <c r="B247" s="54"/>
      <c r="C247" s="54"/>
      <c r="D247" s="54"/>
      <c r="E247" s="54"/>
      <c r="F247" s="55"/>
      <c r="G247" s="42" t="str">
        <f t="shared" si="3"/>
        <v/>
      </c>
    </row>
    <row r="248" spans="1:7" ht="15" customHeight="1" x14ac:dyDescent="0.25">
      <c r="A248" s="56"/>
      <c r="B248" s="57"/>
      <c r="C248" s="57"/>
      <c r="D248" s="57"/>
      <c r="E248" s="57"/>
      <c r="F248" s="58"/>
      <c r="G248" s="48" t="str">
        <f t="shared" si="3"/>
        <v/>
      </c>
    </row>
    <row r="249" spans="1:7" ht="15" customHeight="1" x14ac:dyDescent="0.25">
      <c r="A249" s="53"/>
      <c r="B249" s="54"/>
      <c r="C249" s="54"/>
      <c r="D249" s="54"/>
      <c r="E249" s="54"/>
      <c r="F249" s="55"/>
      <c r="G249" s="42" t="str">
        <f t="shared" si="3"/>
        <v/>
      </c>
    </row>
    <row r="250" spans="1:7" ht="15" customHeight="1" x14ac:dyDescent="0.25">
      <c r="A250" s="56"/>
      <c r="B250" s="57"/>
      <c r="C250" s="57"/>
      <c r="D250" s="57"/>
      <c r="E250" s="57"/>
      <c r="F250" s="58"/>
      <c r="G250" s="48" t="str">
        <f t="shared" si="3"/>
        <v/>
      </c>
    </row>
    <row r="251" spans="1:7" ht="15" customHeight="1" x14ac:dyDescent="0.25">
      <c r="A251" s="53"/>
      <c r="B251" s="54"/>
      <c r="C251" s="54"/>
      <c r="D251" s="54"/>
      <c r="E251" s="54"/>
      <c r="F251" s="55"/>
      <c r="G251" s="42" t="str">
        <f t="shared" si="3"/>
        <v/>
      </c>
    </row>
    <row r="252" spans="1:7" ht="15" customHeight="1" x14ac:dyDescent="0.25">
      <c r="A252" s="56"/>
      <c r="B252" s="57"/>
      <c r="C252" s="57"/>
      <c r="D252" s="57"/>
      <c r="E252" s="57"/>
      <c r="F252" s="58"/>
      <c r="G252" s="48" t="str">
        <f t="shared" si="3"/>
        <v/>
      </c>
    </row>
    <row r="253" spans="1:7" ht="15" customHeight="1" x14ac:dyDescent="0.25">
      <c r="A253" s="53"/>
      <c r="B253" s="54"/>
      <c r="C253" s="54"/>
      <c r="D253" s="54"/>
      <c r="E253" s="54"/>
      <c r="F253" s="55"/>
      <c r="G253" s="42" t="str">
        <f t="shared" si="3"/>
        <v/>
      </c>
    </row>
    <row r="254" spans="1:7" ht="15" customHeight="1" x14ac:dyDescent="0.25">
      <c r="A254" s="56"/>
      <c r="B254" s="57"/>
      <c r="C254" s="57"/>
      <c r="D254" s="57"/>
      <c r="E254" s="57"/>
      <c r="F254" s="58"/>
      <c r="G254" s="48" t="str">
        <f t="shared" si="3"/>
        <v/>
      </c>
    </row>
    <row r="255" spans="1:7" ht="15" customHeight="1" x14ac:dyDescent="0.25">
      <c r="A255" s="53"/>
      <c r="B255" s="54"/>
      <c r="C255" s="54"/>
      <c r="D255" s="54"/>
      <c r="E255" s="54"/>
      <c r="F255" s="55"/>
      <c r="G255" s="42" t="str">
        <f t="shared" si="3"/>
        <v/>
      </c>
    </row>
    <row r="256" spans="1:7" ht="15" customHeight="1" x14ac:dyDescent="0.25">
      <c r="A256" s="56"/>
      <c r="B256" s="57"/>
      <c r="C256" s="57"/>
      <c r="D256" s="57"/>
      <c r="E256" s="57"/>
      <c r="F256" s="58"/>
      <c r="G256" s="48" t="str">
        <f t="shared" si="3"/>
        <v/>
      </c>
    </row>
    <row r="257" spans="1:7" ht="15" customHeight="1" x14ac:dyDescent="0.25">
      <c r="A257" s="53"/>
      <c r="B257" s="54"/>
      <c r="C257" s="54"/>
      <c r="D257" s="54"/>
      <c r="E257" s="54"/>
      <c r="F257" s="55"/>
      <c r="G257" s="42" t="str">
        <f t="shared" si="3"/>
        <v/>
      </c>
    </row>
    <row r="258" spans="1:7" ht="15" customHeight="1" x14ac:dyDescent="0.25">
      <c r="A258" s="56"/>
      <c r="B258" s="57"/>
      <c r="C258" s="57"/>
      <c r="D258" s="57"/>
      <c r="E258" s="57"/>
      <c r="F258" s="58"/>
      <c r="G258" s="48" t="str">
        <f t="shared" si="3"/>
        <v/>
      </c>
    </row>
    <row r="259" spans="1:7" ht="15" customHeight="1" x14ac:dyDescent="0.25">
      <c r="A259" s="53"/>
      <c r="B259" s="54"/>
      <c r="C259" s="54"/>
      <c r="D259" s="54"/>
      <c r="E259" s="54"/>
      <c r="F259" s="55"/>
      <c r="G259" s="42" t="str">
        <f t="shared" si="3"/>
        <v/>
      </c>
    </row>
    <row r="260" spans="1:7" ht="21.75" customHeight="1" x14ac:dyDescent="0.25">
      <c r="A260" s="65" t="s">
        <v>121</v>
      </c>
      <c r="B260" s="65"/>
      <c r="C260" s="65"/>
      <c r="D260" s="65"/>
      <c r="E260" s="65"/>
      <c r="F260" s="59">
        <f>SUMIF($B$5:$B$259,"Ausgabe",$F$5:$F$259)</f>
        <v>31615.599999999999</v>
      </c>
      <c r="G260" s="60"/>
    </row>
    <row r="261" spans="1:7" ht="21.75" customHeight="1" x14ac:dyDescent="0.25">
      <c r="A261" s="66" t="s">
        <v>122</v>
      </c>
      <c r="B261" s="66"/>
      <c r="C261" s="66"/>
      <c r="D261" s="66"/>
      <c r="E261" s="66"/>
      <c r="F261" s="61">
        <f>SUMIF($B$5:$B$259,"Einnahme",$F$5:$F$259)</f>
        <v>40161.21</v>
      </c>
      <c r="G261" s="62"/>
    </row>
  </sheetData>
  <autoFilter ref="A4:G259" xr:uid="{00000000-0009-0000-0000-000002000000}"/>
  <mergeCells count="4">
    <mergeCell ref="A1:G1"/>
    <mergeCell ref="A2:G2"/>
    <mergeCell ref="A260:E260"/>
    <mergeCell ref="A261:E261"/>
  </mergeCells>
  <dataValidations count="2">
    <dataValidation type="list" allowBlank="1" sqref="B5:B259" xr:uid="{00000000-0002-0000-0200-000000000000}">
      <formula1>"Einnahme,Ausgabe"</formula1>
      <formula2>0</formula2>
    </dataValidation>
    <dataValidation type="list" allowBlank="1" sqref="E5:E259" xr:uid="{00000000-0002-0000-0200-000002000000}">
      <formula1>"Bargeld,EC-/Debitkarte,Kreditkarte,Überweisung,Lastschrift,PayPal"</formula1>
      <formula2>0</formula2>
    </dataValidation>
  </dataValidations>
  <pageMargins left="0.75" right="0.75" top="1" bottom="1" header="0.511811023622047" footer="0.511811023622047"/>
  <pageSetup paperSize="9" fitToHeight="0" orientation="portrait" horizontalDpi="300" verticalDpi="30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xr:uid="{00000000-0002-0000-0200-000001000000}">
          <x14:formula1>
            <xm:f>Kategorien!$G$6:$G$28</xm:f>
          </x14:formula1>
          <x14:formula2>
            <xm:f>0</xm:f>
          </x14:formula2>
          <xm:sqref>C5:C259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1</vt:i4>
      </vt:variant>
    </vt:vector>
  </HeadingPairs>
  <TitlesOfParts>
    <vt:vector size="4" baseType="lpstr">
      <vt:lpstr>Übersicht</vt:lpstr>
      <vt:lpstr>Kategorien</vt:lpstr>
      <vt:lpstr>Buchungen</vt:lpstr>
      <vt:lpstr>Übersicht!Druckbereich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Sergio Jiménez Canales</cp:lastModifiedBy>
  <cp:revision>2</cp:revision>
  <dcterms:created xsi:type="dcterms:W3CDTF">2026-08-03T05:17:30Z</dcterms:created>
  <dcterms:modified xsi:type="dcterms:W3CDTF">2026-08-03T06:32:05Z</dcterms:modified>
  <dc:language>en-US</dc:language>
</cp:coreProperties>
</file>