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BE1A09A6-8D04-4913-8FF5-8FC037C2C660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Inventarliste" sheetId="1" r:id="rId1"/>
  </sheets>
  <definedNames>
    <definedName name="_xlnm._FilterDatabase" localSheetId="0" hidden="1">Inventarliste!$A$24:$P$49</definedName>
    <definedName name="_xlnm.Print_Area" localSheetId="0">Inventarliste!$A$1:$P$58</definedName>
    <definedName name="_xlnm.Print_Titles" localSheetId="0">Inventarliste!$24:$24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9" i="1" l="1"/>
  <c r="L49" i="1"/>
  <c r="J49" i="1"/>
  <c r="A49" i="1"/>
  <c r="M48" i="1"/>
  <c r="L48" i="1"/>
  <c r="J48" i="1"/>
  <c r="A48" i="1"/>
  <c r="M47" i="1"/>
  <c r="L47" i="1"/>
  <c r="J47" i="1"/>
  <c r="A47" i="1"/>
  <c r="M46" i="1"/>
  <c r="L46" i="1"/>
  <c r="J46" i="1"/>
  <c r="A46" i="1"/>
  <c r="M45" i="1"/>
  <c r="L45" i="1"/>
  <c r="J45" i="1"/>
  <c r="A45" i="1"/>
  <c r="M44" i="1"/>
  <c r="L44" i="1"/>
  <c r="J44" i="1"/>
  <c r="A44" i="1"/>
  <c r="M43" i="1"/>
  <c r="L43" i="1"/>
  <c r="J43" i="1"/>
  <c r="A43" i="1"/>
  <c r="M42" i="1"/>
  <c r="L42" i="1"/>
  <c r="J42" i="1"/>
  <c r="A42" i="1"/>
  <c r="M41" i="1"/>
  <c r="L41" i="1"/>
  <c r="J41" i="1"/>
  <c r="A41" i="1"/>
  <c r="M40" i="1"/>
  <c r="L40" i="1"/>
  <c r="J40" i="1"/>
  <c r="A40" i="1"/>
  <c r="M39" i="1"/>
  <c r="L39" i="1"/>
  <c r="J39" i="1"/>
  <c r="A39" i="1"/>
  <c r="M38" i="1"/>
  <c r="L38" i="1"/>
  <c r="J38" i="1"/>
  <c r="A38" i="1"/>
  <c r="M37" i="1"/>
  <c r="L37" i="1"/>
  <c r="J37" i="1"/>
  <c r="A37" i="1"/>
  <c r="M36" i="1"/>
  <c r="L36" i="1"/>
  <c r="J36" i="1"/>
  <c r="A36" i="1"/>
  <c r="M35" i="1"/>
  <c r="L35" i="1"/>
  <c r="E21" i="1" s="1"/>
  <c r="J35" i="1"/>
  <c r="A35" i="1"/>
  <c r="M34" i="1"/>
  <c r="L34" i="1"/>
  <c r="J34" i="1"/>
  <c r="A34" i="1"/>
  <c r="M33" i="1"/>
  <c r="L33" i="1"/>
  <c r="J33" i="1"/>
  <c r="A33" i="1"/>
  <c r="M32" i="1"/>
  <c r="L32" i="1"/>
  <c r="J32" i="1"/>
  <c r="A32" i="1"/>
  <c r="M31" i="1"/>
  <c r="L31" i="1"/>
  <c r="J31" i="1"/>
  <c r="A31" i="1"/>
  <c r="M30" i="1"/>
  <c r="L30" i="1"/>
  <c r="E19" i="1" s="1"/>
  <c r="J30" i="1"/>
  <c r="A30" i="1"/>
  <c r="M29" i="1"/>
  <c r="L29" i="1"/>
  <c r="J29" i="1"/>
  <c r="A29" i="1"/>
  <c r="M28" i="1"/>
  <c r="L28" i="1"/>
  <c r="J28" i="1"/>
  <c r="A28" i="1"/>
  <c r="M27" i="1"/>
  <c r="L27" i="1"/>
  <c r="J27" i="1"/>
  <c r="A27" i="1"/>
  <c r="M26" i="1"/>
  <c r="L26" i="1"/>
  <c r="J26" i="1"/>
  <c r="A26" i="1"/>
  <c r="M25" i="1"/>
  <c r="J11" i="1" s="1"/>
  <c r="L25" i="1"/>
  <c r="L50" i="1" s="1"/>
  <c r="J25" i="1"/>
  <c r="H18" i="1" s="1"/>
  <c r="A25" i="1"/>
  <c r="D21" i="1"/>
  <c r="C21" i="1"/>
  <c r="E20" i="1"/>
  <c r="D20" i="1"/>
  <c r="C20" i="1"/>
  <c r="D19" i="1"/>
  <c r="C19" i="1"/>
  <c r="E18" i="1"/>
  <c r="D18" i="1"/>
  <c r="C18" i="1"/>
  <c r="E17" i="1"/>
  <c r="D17" i="1"/>
  <c r="C17" i="1"/>
  <c r="E16" i="1"/>
  <c r="D16" i="1"/>
  <c r="D22" i="1" s="1"/>
  <c r="C16" i="1"/>
  <c r="C22" i="1" s="1"/>
  <c r="M11" i="1"/>
  <c r="D11" i="1"/>
  <c r="A11" i="1"/>
  <c r="M7" i="1"/>
  <c r="A3" i="1" s="1"/>
  <c r="I3" i="1"/>
  <c r="E22" i="1" l="1"/>
  <c r="F21" i="1" s="1"/>
  <c r="F17" i="1"/>
  <c r="F18" i="1"/>
  <c r="F20" i="1"/>
  <c r="G11" i="1"/>
  <c r="F16" i="1"/>
  <c r="F19" i="1" l="1"/>
</calcChain>
</file>

<file path=xl/sharedStrings.xml><?xml version="1.0" encoding="utf-8"?>
<sst xmlns="http://schemas.openxmlformats.org/spreadsheetml/2006/main" count="221" uniqueCount="132">
  <si>
    <t>INVENTARLISTE</t>
  </si>
  <si>
    <t>Bestandsverzeichnis · Geschäftsjahr 2026</t>
  </si>
  <si>
    <t>UNTERNEHMEN</t>
  </si>
  <si>
    <t>STANDORT</t>
  </si>
  <si>
    <t>ERFASST VON</t>
  </si>
  <si>
    <t>INVENTURART</t>
  </si>
  <si>
    <t>STICHTAG</t>
  </si>
  <si>
    <t>WÄHRUNG</t>
  </si>
  <si>
    <t>Musterbetrieb GmbH</t>
  </si>
  <si>
    <t>Zentrallager Musterstadt</t>
  </si>
  <si>
    <t>M. Beispiel</t>
  </si>
  <si>
    <t>Stichtagsinventur</t>
  </si>
  <si>
    <t>EUR (€)</t>
  </si>
  <si>
    <t>Positionen gesamt</t>
  </si>
  <si>
    <t>Gesamtbestand (Menge)</t>
  </si>
  <si>
    <t>Gesamt-Lagerwert</t>
  </si>
  <si>
    <t>Nachzubestellen</t>
  </si>
  <si>
    <t>Erfasste Kategorien</t>
  </si>
  <si>
    <t>AUSWERTUNG NACH KATEGORIE</t>
  </si>
  <si>
    <t>STATUS-AMPEL &amp; HINWEISE</t>
  </si>
  <si>
    <t>Kategorie</t>
  </si>
  <si>
    <t>Pos.</t>
  </si>
  <si>
    <t>Bestand</t>
  </si>
  <si>
    <t>Lagerwert</t>
  </si>
  <si>
    <t>Anteil</t>
  </si>
  <si>
    <t>Nachbestellen</t>
  </si>
  <si>
    <t>Bestand ≤ Meldebestand – Nachbestellung auslösen.</t>
  </si>
  <si>
    <t>Rohstoffe &amp; Material</t>
  </si>
  <si>
    <t>Niedrig</t>
  </si>
  <si>
    <t>Bestand unter Sollbestand – im Blick behalten.</t>
  </si>
  <si>
    <t>Handelswaren</t>
  </si>
  <si>
    <t>Ausreichend</t>
  </si>
  <si>
    <t>Bestand ≥ Sollbestand – kein Handlungsbedarf.</t>
  </si>
  <si>
    <t>Betriebsausstattung</t>
  </si>
  <si>
    <t>IT &amp; Elektronik</t>
  </si>
  <si>
    <t>Lagerwert, Nachbestellmenge und Status werden automatisch berechnet – bitte nur die hellen Felder ausfüllen.</t>
  </si>
  <si>
    <t>Verpackung</t>
  </si>
  <si>
    <t>Ersatzteile</t>
  </si>
  <si>
    <t>Gesamt</t>
  </si>
  <si>
    <t>INVENTARBESTAND</t>
  </si>
  <si>
    <t>Artikel-Nr.</t>
  </si>
  <si>
    <t>Artikelbezeichnung</t>
  </si>
  <si>
    <t>Lagerort</t>
  </si>
  <si>
    <t>Einheit</t>
  </si>
  <si>
    <t>Melde-
bestand</t>
  </si>
  <si>
    <t>Soll-
bestand</t>
  </si>
  <si>
    <t>Nachbestell-
menge</t>
  </si>
  <si>
    <t>Einzelpreis</t>
  </si>
  <si>
    <t>Status</t>
  </si>
  <si>
    <t>Zustand</t>
  </si>
  <si>
    <t>Lieferant</t>
  </si>
  <si>
    <t>Letzte
Inventur</t>
  </si>
  <si>
    <t>Kategorien</t>
  </si>
  <si>
    <t>Lagerorte</t>
  </si>
  <si>
    <t>Einheiten</t>
  </si>
  <si>
    <t>Zustände</t>
  </si>
  <si>
    <t>ART-2001</t>
  </si>
  <si>
    <t>Stahlprofil 40×40 mm</t>
  </si>
  <si>
    <t>Hauptlager</t>
  </si>
  <si>
    <t>Meter</t>
  </si>
  <si>
    <t>Neuwertig</t>
  </si>
  <si>
    <t>Metallhandel Nord GmbH</t>
  </si>
  <si>
    <t>Stück</t>
  </si>
  <si>
    <t>ART-2002</t>
  </si>
  <si>
    <t>Kunststoffgranulat PA6</t>
  </si>
  <si>
    <t>Außenlager</t>
  </si>
  <si>
    <t>Kilogramm</t>
  </si>
  <si>
    <t>Gut</t>
  </si>
  <si>
    <t>Polymer Beispiel AG</t>
  </si>
  <si>
    <t>Karton</t>
  </si>
  <si>
    <t>ART-2003</t>
  </si>
  <si>
    <t>Faltkarton 400×300×300</t>
  </si>
  <si>
    <t>Versand</t>
  </si>
  <si>
    <t>VerpackungsPartner e.K.</t>
  </si>
  <si>
    <t>Kommissionierung</t>
  </si>
  <si>
    <t>Palette</t>
  </si>
  <si>
    <t>Gebraucht</t>
  </si>
  <si>
    <t>ART-2004</t>
  </si>
  <si>
    <t>Palettenstretchfolie</t>
  </si>
  <si>
    <t>Rolle</t>
  </si>
  <si>
    <t>Werkstatt</t>
  </si>
  <si>
    <t>Set</t>
  </si>
  <si>
    <t>Reparaturbedürftig</t>
  </si>
  <si>
    <t>ART-2005</t>
  </si>
  <si>
    <t>Notebook 14" Business</t>
  </si>
  <si>
    <t>Büro</t>
  </si>
  <si>
    <t>TechnikPartner AG</t>
  </si>
  <si>
    <t>Auszusortieren</t>
  </si>
  <si>
    <t>ART-2006</t>
  </si>
  <si>
    <t>Etikettendrucker</t>
  </si>
  <si>
    <t>Paar</t>
  </si>
  <si>
    <t>ART-2007</t>
  </si>
  <si>
    <t>Akkuschrauber-Set</t>
  </si>
  <si>
    <t>Werkzeug Süd GmbH</t>
  </si>
  <si>
    <t>Archiv</t>
  </si>
  <si>
    <t>Liter</t>
  </si>
  <si>
    <t>ART-2008</t>
  </si>
  <si>
    <t>Werkstattwagen fahrbar</t>
  </si>
  <si>
    <t>ART-2009</t>
  </si>
  <si>
    <t>Schutzhandschuhe Gr. L</t>
  </si>
  <si>
    <t>Arbeitsschutz Beispiel</t>
  </si>
  <si>
    <t>ART-2010</t>
  </si>
  <si>
    <t>Hydrauliköl HLP 46</t>
  </si>
  <si>
    <t>Chemie Handel KG</t>
  </si>
  <si>
    <t>ART-2011</t>
  </si>
  <si>
    <t>Kugellager 6204</t>
  </si>
  <si>
    <t>Industriebedarf Muster</t>
  </si>
  <si>
    <t>ART-2012</t>
  </si>
  <si>
    <t>Keilriemen A-Profil</t>
  </si>
  <si>
    <t>ART-2013</t>
  </si>
  <si>
    <t>Bürostuhl ergonomisch</t>
  </si>
  <si>
    <t>Möbel Beispiel GmbH</t>
  </si>
  <si>
    <t>ART-2014</t>
  </si>
  <si>
    <t>Handelsware Sortiment A</t>
  </si>
  <si>
    <t>Großhandel Nord</t>
  </si>
  <si>
    <t>ART-2015</t>
  </si>
  <si>
    <t>Handelsware Sortiment B</t>
  </si>
  <si>
    <t>ART-2016</t>
  </si>
  <si>
    <t>Reinigungskonzentrat</t>
  </si>
  <si>
    <t>ART-2017</t>
  </si>
  <si>
    <t>Monitor 27" Full-HD</t>
  </si>
  <si>
    <t>ART-2018</t>
  </si>
  <si>
    <t>Altgerät Server (defekt)</t>
  </si>
  <si>
    <t>–</t>
  </si>
  <si>
    <t>GESAMT-LAGERWERT (alle erfassten Positionen)</t>
  </si>
  <si>
    <t>SO NUTZEN SIE DIESE VORLAGE</t>
  </si>
  <si>
    <t>1.  Tragen Sie neue Artikel in die hell hinterlegten Felder ein (Artikel-Nr., Bezeichnung, Bestand, Melde-/Sollbestand, Einzelpreis).</t>
  </si>
  <si>
    <t>2.  Kategorie, Lagerort, Einheit und Zustand wählen Sie bequem über die Auswahllisten (Dropdown) aus.</t>
  </si>
  <si>
    <t>3.  Lagerwert, Nachbestellmenge und Status berechnen sich automatisch – der Status vergleicht Bestand mit Melde- und Sollbestand.</t>
  </si>
  <si>
    <t>4.  „Nachbestellen“ (rot) heißt: Bestand ≤ Meldebestand. Die empfohlene Nachbestellmenge füllt den Bestand bis zum Sollbestand auf.</t>
  </si>
  <si>
    <t>5.  Über den Autofilter in der Kopfzeile filtern Sie z. B. nach Kategorie, Lagerort oder Status; die Auswertung oben aktualisiert sich automatisch.</t>
  </si>
  <si>
    <t>6.  Beispieldaten sind frei erfunden und dienen nur zur Orientierung – einfach überschreiben.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</si>
</sst>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.##"/>
    <numFmt numFmtId="166" formatCode="#,##0&quot; €&quot;"/>
    <numFmt numFmtId="167" formatCode="0.0%"/>
    <numFmt numFmtId="168" formatCode="#,##0.00&quot; €&quot;"/>
  </numFmts>
  <fonts count="20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1"/>
      <color rgb="FFE8D9E4"/>
      <name val="Calibri"/>
      <charset val="1"/>
    </font>
    <font>
      <sz val="10"/>
      <color rgb="FFFFFFFF"/>
      <name val="Calibri"/>
      <charset val="1"/>
    </font>
    <font>
      <sz val="10"/>
      <color rgb="FFE8D9E4"/>
      <name val="Calibri"/>
      <charset val="1"/>
    </font>
    <font>
      <b/>
      <sz val="8.5"/>
      <color rgb="FF7C4B6E"/>
      <name val="Calibri"/>
      <charset val="1"/>
    </font>
    <font>
      <b/>
      <sz val="11"/>
      <color rgb="FF2A1A28"/>
      <name val="Calibri"/>
      <charset val="1"/>
    </font>
    <font>
      <b/>
      <sz val="17"/>
      <color rgb="FF2A1A28"/>
      <name val="Calibri"/>
      <charset val="1"/>
    </font>
    <font>
      <b/>
      <sz val="17"/>
      <color rgb="FFC85A3C"/>
      <name val="Calibri"/>
      <charset val="1"/>
    </font>
    <font>
      <sz val="9"/>
      <color rgb="FF8A7C86"/>
      <name val="Calibri"/>
      <charset val="1"/>
    </font>
    <font>
      <b/>
      <sz val="10"/>
      <color rgb="FFFFFFFF"/>
      <name val="Calibri"/>
      <charset val="1"/>
    </font>
    <font>
      <b/>
      <sz val="8.5"/>
      <color rgb="FF2A1A28"/>
      <name val="Calibri"/>
      <charset val="1"/>
    </font>
    <font>
      <b/>
      <sz val="9"/>
      <color rgb="FFFFFFFF"/>
      <name val="Calibri"/>
      <charset val="1"/>
    </font>
    <font>
      <sz val="9"/>
      <color rgb="FF2A1A28"/>
      <name val="Calibri"/>
      <charset val="1"/>
    </font>
    <font>
      <b/>
      <sz val="9"/>
      <color rgb="FFC85A3C"/>
      <name val="Calibri"/>
      <charset val="1"/>
    </font>
    <font>
      <i/>
      <sz val="8.5"/>
      <color rgb="FF8A7C86"/>
      <name val="Calibri"/>
      <charset val="1"/>
    </font>
    <font>
      <b/>
      <sz val="11"/>
      <color rgb="FFFFFFFF"/>
      <name val="Calibri"/>
      <charset val="1"/>
    </font>
    <font>
      <b/>
      <sz val="8"/>
      <color rgb="FF8A7C86"/>
      <name val="Calibri"/>
      <charset val="1"/>
    </font>
    <font>
      <b/>
      <sz val="9"/>
      <color rgb="FF2A1A28"/>
      <name val="Calibri"/>
      <charset val="1"/>
    </font>
    <font>
      <sz val="8"/>
      <color rgb="FF8A7C86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C85A3C"/>
        <bgColor rgb="FFC0392B"/>
      </patternFill>
    </fill>
    <fill>
      <patternFill patternType="solid">
        <fgColor rgb="FF43293F"/>
        <bgColor rgb="FF2A1A28"/>
      </patternFill>
    </fill>
    <fill>
      <patternFill patternType="solid">
        <fgColor rgb="FF7C4B6E"/>
        <bgColor rgb="FF6E4A62"/>
      </patternFill>
    </fill>
    <fill>
      <patternFill patternType="solid">
        <fgColor rgb="FFB98BA8"/>
        <bgColor rgb="FF8A7C86"/>
      </patternFill>
    </fill>
    <fill>
      <patternFill patternType="solid">
        <fgColor rgb="FF2A1A28"/>
        <bgColor rgb="FF43293F"/>
      </patternFill>
    </fill>
    <fill>
      <patternFill patternType="solid">
        <fgColor rgb="FFF4EEF3"/>
        <bgColor rgb="FFF0E7EE"/>
      </patternFill>
    </fill>
    <fill>
      <patternFill patternType="solid">
        <fgColor rgb="FFFFFFFF"/>
        <bgColor rgb="FFFAF6F9"/>
      </patternFill>
    </fill>
    <fill>
      <patternFill patternType="solid">
        <fgColor rgb="FFF0E7EE"/>
        <bgColor rgb="FFECE3EA"/>
      </patternFill>
    </fill>
    <fill>
      <patternFill patternType="solid">
        <fgColor rgb="FFC0392B"/>
        <bgColor rgb="FFC85A3C"/>
      </patternFill>
    </fill>
    <fill>
      <patternFill patternType="solid">
        <fgColor rgb="FFC8871B"/>
        <bgColor rgb="FFC85A3C"/>
      </patternFill>
    </fill>
    <fill>
      <patternFill patternType="solid">
        <fgColor rgb="FFFAF6F9"/>
        <bgColor rgb="FFF4EEF3"/>
      </patternFill>
    </fill>
    <fill>
      <patternFill patternType="solid">
        <fgColor rgb="FF6E4A62"/>
        <bgColor rgb="FF7C4B6E"/>
      </patternFill>
    </fill>
  </fills>
  <borders count="6">
    <border>
      <left/>
      <right/>
      <top/>
      <bottom/>
      <diagonal/>
    </border>
    <border>
      <left style="thin">
        <color rgb="FFD2BFCD"/>
      </left>
      <right/>
      <top style="thin">
        <color rgb="FFD2BFCD"/>
      </top>
      <bottom style="thin">
        <color rgb="FFD2BFCD"/>
      </bottom>
      <diagonal/>
    </border>
    <border>
      <left/>
      <right/>
      <top/>
      <bottom style="thin">
        <color rgb="FFE3D6DF"/>
      </bottom>
      <diagonal/>
    </border>
    <border>
      <left/>
      <right/>
      <top/>
      <bottom style="thin">
        <color rgb="FFB98BA8"/>
      </bottom>
      <diagonal/>
    </border>
    <border>
      <left/>
      <right/>
      <top/>
      <bottom style="medium">
        <color rgb="FFC85A3C"/>
      </bottom>
      <diagonal/>
    </border>
    <border>
      <left/>
      <right/>
      <top/>
      <bottom style="thin">
        <color rgb="FFECE3EA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9" fillId="8" borderId="2" xfId="0" applyFont="1" applyFill="1" applyBorder="1" applyAlignment="1">
      <alignment horizontal="left" vertical="top"/>
    </xf>
    <xf numFmtId="1" fontId="8" fillId="8" borderId="0" xfId="0" applyNumberFormat="1" applyFont="1" applyFill="1" applyAlignment="1">
      <alignment horizontal="left" vertical="center"/>
    </xf>
    <xf numFmtId="166" fontId="7" fillId="8" borderId="0" xfId="0" applyNumberFormat="1" applyFont="1" applyFill="1" applyAlignment="1">
      <alignment horizontal="left" vertical="center"/>
    </xf>
    <xf numFmtId="165" fontId="7" fillId="8" borderId="0" xfId="0" applyNumberFormat="1" applyFont="1" applyFill="1" applyAlignment="1">
      <alignment horizontal="left" vertical="center"/>
    </xf>
    <xf numFmtId="1" fontId="7" fillId="8" borderId="0" xfId="0" applyNumberFormat="1" applyFont="1" applyFill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164" fontId="6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1" fillId="9" borderId="3" xfId="0" applyFont="1" applyFill="1" applyBorder="1" applyAlignment="1">
      <alignment horizontal="right" vertical="center"/>
    </xf>
    <xf numFmtId="1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right" vertical="center"/>
    </xf>
    <xf numFmtId="1" fontId="13" fillId="12" borderId="0" xfId="0" applyNumberFormat="1" applyFont="1" applyFill="1" applyAlignment="1">
      <alignment horizontal="right" vertical="center"/>
    </xf>
    <xf numFmtId="165" fontId="13" fillId="12" borderId="0" xfId="0" applyNumberFormat="1" applyFont="1" applyFill="1" applyAlignment="1">
      <alignment horizontal="right" vertical="center"/>
    </xf>
    <xf numFmtId="166" fontId="13" fillId="12" borderId="0" xfId="0" applyNumberFormat="1" applyFont="1" applyFill="1" applyAlignment="1">
      <alignment horizontal="right" vertical="center"/>
    </xf>
    <xf numFmtId="167" fontId="13" fillId="12" borderId="0" xfId="0" applyNumberFormat="1" applyFont="1" applyFill="1" applyAlignment="1">
      <alignment horizontal="right" vertical="center"/>
    </xf>
    <xf numFmtId="1" fontId="12" fillId="3" borderId="0" xfId="0" applyNumberFormat="1" applyFont="1" applyFill="1" applyAlignment="1">
      <alignment horizontal="right" vertical="center"/>
    </xf>
    <xf numFmtId="165" fontId="12" fillId="3" borderId="0" xfId="0" applyNumberFormat="1" applyFont="1" applyFill="1" applyAlignment="1">
      <alignment horizontal="right" vertical="center"/>
    </xf>
    <xf numFmtId="166" fontId="12" fillId="3" borderId="0" xfId="0" applyNumberFormat="1" applyFont="1" applyFill="1" applyAlignment="1">
      <alignment horizontal="right" vertical="center"/>
    </xf>
    <xf numFmtId="167" fontId="12" fillId="3" borderId="0" xfId="0" applyNumberFormat="1" applyFont="1" applyFill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165" fontId="13" fillId="7" borderId="5" xfId="0" applyNumberFormat="1" applyFont="1" applyFill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168" fontId="13" fillId="7" borderId="5" xfId="0" applyNumberFormat="1" applyFont="1" applyFill="1" applyBorder="1" applyAlignment="1">
      <alignment horizontal="right" vertical="center"/>
    </xf>
    <xf numFmtId="168" fontId="18" fillId="0" borderId="5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9" fillId="0" borderId="0" xfId="0" applyFont="1"/>
    <xf numFmtId="0" fontId="9" fillId="12" borderId="5" xfId="0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left" vertical="center"/>
    </xf>
    <xf numFmtId="0" fontId="13" fillId="12" borderId="5" xfId="0" applyFont="1" applyFill="1" applyBorder="1" applyAlignment="1">
      <alignment horizontal="center" vertical="center"/>
    </xf>
    <xf numFmtId="164" fontId="13" fillId="12" borderId="5" xfId="0" applyNumberFormat="1" applyFont="1" applyFill="1" applyBorder="1" applyAlignment="1">
      <alignment horizontal="center" vertical="center"/>
    </xf>
    <xf numFmtId="0" fontId="0" fillId="7" borderId="5" xfId="0" applyFill="1" applyBorder="1"/>
    <xf numFmtId="0" fontId="0" fillId="0" borderId="5" xfId="0" applyBorder="1"/>
    <xf numFmtId="0" fontId="0" fillId="12" borderId="5" xfId="0" applyFill="1" applyBorder="1"/>
    <xf numFmtId="168" fontId="16" fillId="3" borderId="0" xfId="0" applyNumberFormat="1" applyFont="1" applyFill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12" fillId="1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11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left" vertical="center"/>
    </xf>
    <xf numFmtId="0" fontId="12" fillId="13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3" fillId="9" borderId="0" xfId="0" applyFont="1" applyFill="1" applyAlignment="1">
      <alignment horizontal="left" vertical="center"/>
    </xf>
    <xf numFmtId="0" fontId="12" fillId="3" borderId="4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7" fillId="0" borderId="0" xfId="0" applyFont="1" applyAlignment="1">
      <alignment vertical="top"/>
    </xf>
  </cellXfs>
  <cellStyles count="1">
    <cellStyle name="Standard" xfId="0" builtinId="0"/>
  </cellStyles>
  <dxfs count="9">
    <dxf>
      <font>
        <b/>
        <sz val="9"/>
        <color rgb="FFC0392B"/>
        <name val="Calibri"/>
        <charset val="1"/>
      </font>
    </dxf>
    <dxf>
      <font>
        <b/>
        <sz val="9"/>
        <color rgb="FFC8871B"/>
        <name val="Calibri"/>
        <charset val="1"/>
      </font>
    </dxf>
    <dxf>
      <font>
        <b/>
        <sz val="9"/>
        <color rgb="FF43293F"/>
        <name val="Calibri"/>
        <charset val="1"/>
      </font>
    </dxf>
    <dxf>
      <font>
        <b/>
        <sz val="9"/>
        <color rgb="FFFFFFFF"/>
        <name val="Calibri"/>
        <charset val="1"/>
      </font>
      <fill>
        <patternFill>
          <bgColor rgb="FF8A7C86"/>
        </patternFill>
      </fill>
    </dxf>
    <dxf>
      <font>
        <b/>
        <sz val="9"/>
        <color rgb="FFFFFFFF"/>
        <name val="Calibri"/>
        <charset val="1"/>
      </font>
      <fill>
        <patternFill>
          <bgColor rgb="FF6E4A62"/>
        </patternFill>
      </fill>
    </dxf>
    <dxf>
      <font>
        <b/>
        <sz val="9"/>
        <color rgb="FFFFFFFF"/>
        <name val="Calibri"/>
        <charset val="1"/>
      </font>
      <fill>
        <patternFill>
          <bgColor rgb="FFC8871B"/>
        </patternFill>
      </fill>
    </dxf>
    <dxf>
      <font>
        <b/>
        <sz val="9"/>
        <color rgb="FFFFFFFF"/>
        <name val="Calibri"/>
        <charset val="1"/>
      </font>
      <fill>
        <patternFill>
          <bgColor rgb="FFC0392B"/>
        </patternFill>
      </fill>
    </dxf>
    <dxf>
      <fill>
        <patternFill>
          <bgColor rgb="FFF6E3DB"/>
        </patternFill>
      </fill>
    </dxf>
    <dxf>
      <font>
        <b/>
        <sz val="9"/>
        <color rgb="FFC0392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2BFCD"/>
      <rgbColor rgb="FF8A7C86"/>
      <rgbColor rgb="FF9999FF"/>
      <rgbColor rgb="FF7C4B6E"/>
      <rgbColor rgb="FFFAF6F9"/>
      <rgbColor rgb="FFF4EEF3"/>
      <rgbColor rgb="FF660066"/>
      <rgbColor rgb="FFFF8080"/>
      <rgbColor rgb="FF0066CC"/>
      <rgbColor rgb="FFE3D6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E7EE"/>
      <rgbColor rgb="FFECE3EA"/>
      <rgbColor rgb="FFE8D9E4"/>
      <rgbColor rgb="FF99CCFF"/>
      <rgbColor rgb="FFFF99CC"/>
      <rgbColor rgb="FFCC99FF"/>
      <rgbColor rgb="FFF6E3DB"/>
      <rgbColor rgb="FF3366FF"/>
      <rgbColor rgb="FF33CCCC"/>
      <rgbColor rgb="FF99CC00"/>
      <rgbColor rgb="FFFFCC00"/>
      <rgbColor rgb="FFC8871B"/>
      <rgbColor rgb="FFC85A3C"/>
      <rgbColor rgb="FF6E4A62"/>
      <rgbColor rgb="FFB98BA8"/>
      <rgbColor rgb="FF003366"/>
      <rgbColor rgb="FF339966"/>
      <rgbColor rgb="FF003300"/>
      <rgbColor rgb="FF2A1A28"/>
      <rgbColor rgb="FFC0392B"/>
      <rgbColor rgb="FF993366"/>
      <rgbColor rgb="FF333399"/>
      <rgbColor rgb="FF4329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8"/>
  <sheetViews>
    <sheetView showGridLines="0" tabSelected="1" topLeftCell="A27" zoomScaleNormal="100" workbookViewId="0">
      <selection activeCell="I64" sqref="I64"/>
    </sheetView>
  </sheetViews>
  <sheetFormatPr baseColWidth="10" defaultColWidth="8.7109375" defaultRowHeight="15" x14ac:dyDescent="0.25"/>
  <cols>
    <col min="1" max="1" width="5" customWidth="1"/>
    <col min="2" max="2" width="13" bestFit="1" customWidth="1"/>
    <col min="3" max="3" width="21" bestFit="1" customWidth="1"/>
    <col min="4" max="4" width="17.42578125" bestFit="1" customWidth="1"/>
    <col min="5" max="5" width="15.5703125" bestFit="1" customWidth="1"/>
    <col min="6" max="6" width="10.42578125" bestFit="1" customWidth="1"/>
    <col min="7" max="7" width="11.28515625" bestFit="1" customWidth="1"/>
    <col min="8" max="9" width="11.140625" bestFit="1" customWidth="1"/>
    <col min="10" max="10" width="14.42578125" bestFit="1" customWidth="1"/>
    <col min="11" max="11" width="13.140625" bestFit="1" customWidth="1"/>
    <col min="12" max="12" width="12.7109375" bestFit="1" customWidth="1"/>
    <col min="13" max="13" width="11" bestFit="1" customWidth="1"/>
    <col min="14" max="14" width="11.42578125" bestFit="1" customWidth="1"/>
    <col min="15" max="15" width="21.28515625" bestFit="1" customWidth="1"/>
    <col min="16" max="16" width="11.42578125" bestFit="1" customWidth="1"/>
    <col min="18" max="18" width="18" hidden="1" customWidth="1"/>
    <col min="19" max="19" width="14" hidden="1" customWidth="1"/>
    <col min="20" max="20" width="13" hidden="1" customWidth="1"/>
    <col min="21" max="21" width="16" hidden="1" customWidth="1"/>
  </cols>
  <sheetData>
    <row r="1" spans="1:16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0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3" t="s">
        <v>1</v>
      </c>
      <c r="J2" s="13"/>
      <c r="K2" s="13"/>
      <c r="L2" s="13"/>
      <c r="M2" s="13"/>
      <c r="N2" s="13"/>
      <c r="O2" s="13"/>
      <c r="P2" s="13"/>
    </row>
    <row r="3" spans="1:16" ht="18" customHeight="1" x14ac:dyDescent="0.25">
      <c r="A3" s="12" t="str">
        <f>"Musterbetrieb GmbH · "&amp;$J$7&amp;" · Stichtag "&amp;RIGHT("0"&amp;DAY($M$7),2)&amp;"."&amp;RIGHT("0"&amp;MONTH($M$7),2)&amp;"."&amp;YEAR($M$7)</f>
        <v>Musterbetrieb GmbH · Stichtagsinventur · Stichtag 31.03.2026</v>
      </c>
      <c r="B3" s="12"/>
      <c r="C3" s="12"/>
      <c r="D3" s="12"/>
      <c r="E3" s="12"/>
      <c r="F3" s="12"/>
      <c r="G3" s="12"/>
      <c r="H3" s="12"/>
      <c r="I3" s="11" t="str">
        <f>"Positionen: "&amp;COUNTA(C25:C49)&amp;"   |   nachzubestellen: "&amp;COUNTIF(M25:M49,"Nachbestellen")</f>
        <v>Positionen: 18   |   nachzubestellen: 6</v>
      </c>
      <c r="J3" s="11"/>
      <c r="K3" s="11"/>
      <c r="L3" s="11"/>
      <c r="M3" s="11"/>
      <c r="N3" s="11"/>
      <c r="O3" s="11"/>
      <c r="P3" s="11"/>
    </row>
    <row r="4" spans="1:16" ht="4.5" customHeight="1" x14ac:dyDescent="0.25">
      <c r="A4" s="16"/>
      <c r="B4" s="17"/>
      <c r="C4" s="15"/>
      <c r="D4" s="18"/>
      <c r="E4" s="19"/>
      <c r="F4" s="17"/>
      <c r="G4" s="15"/>
      <c r="H4" s="16"/>
      <c r="I4" s="18"/>
      <c r="J4" s="17"/>
      <c r="K4" s="15"/>
      <c r="L4" s="19"/>
      <c r="M4" s="16"/>
      <c r="N4" s="17"/>
      <c r="O4" s="15"/>
      <c r="P4" s="18"/>
    </row>
    <row r="5" spans="1:16" ht="6" customHeight="1" x14ac:dyDescent="0.25"/>
    <row r="6" spans="1:16" ht="15.75" customHeight="1" x14ac:dyDescent="0.25">
      <c r="A6" s="20" t="s">
        <v>2</v>
      </c>
      <c r="C6" s="20"/>
      <c r="D6" s="20" t="s">
        <v>3</v>
      </c>
      <c r="G6" s="20" t="s">
        <v>4</v>
      </c>
      <c r="J6" s="20" t="s">
        <v>5</v>
      </c>
      <c r="M6" s="20" t="s">
        <v>6</v>
      </c>
      <c r="O6" s="20" t="s">
        <v>7</v>
      </c>
    </row>
    <row r="7" spans="1:16" ht="19.5" customHeight="1" x14ac:dyDescent="0.25">
      <c r="A7" s="10" t="s">
        <v>8</v>
      </c>
      <c r="B7" s="10"/>
      <c r="C7" s="10"/>
      <c r="D7" s="10" t="s">
        <v>9</v>
      </c>
      <c r="E7" s="10"/>
      <c r="F7" s="10"/>
      <c r="G7" s="10" t="s">
        <v>10</v>
      </c>
      <c r="H7" s="10"/>
      <c r="I7" s="10"/>
      <c r="J7" s="10" t="s">
        <v>11</v>
      </c>
      <c r="K7" s="10"/>
      <c r="L7" s="10"/>
      <c r="M7" s="9">
        <f>DATE(2026,3,31)</f>
        <v>46112</v>
      </c>
      <c r="N7" s="9"/>
      <c r="O7" s="10" t="s">
        <v>12</v>
      </c>
      <c r="P7" s="10"/>
    </row>
    <row r="8" spans="1:16" ht="19.5" customHeight="1" x14ac:dyDescent="0.25">
      <c r="A8" s="21"/>
    </row>
    <row r="9" spans="1:16" ht="6" customHeight="1" x14ac:dyDescent="0.25"/>
    <row r="10" spans="1:16" ht="3.75" customHeight="1" x14ac:dyDescent="0.25">
      <c r="A10" s="8"/>
      <c r="B10" s="8"/>
      <c r="C10" s="8"/>
      <c r="D10" s="8"/>
      <c r="E10" s="8"/>
      <c r="F10" s="8"/>
      <c r="G10" s="7"/>
      <c r="H10" s="7"/>
      <c r="I10" s="7"/>
      <c r="J10" s="6"/>
      <c r="K10" s="6"/>
      <c r="L10" s="6"/>
      <c r="M10" s="8"/>
      <c r="N10" s="8"/>
      <c r="O10" s="8"/>
      <c r="P10" s="8"/>
    </row>
    <row r="11" spans="1:16" ht="25.5" customHeight="1" x14ac:dyDescent="0.25">
      <c r="A11" s="5">
        <f>COUNTA(C25:C49)</f>
        <v>18</v>
      </c>
      <c r="B11" s="5"/>
      <c r="C11" s="5"/>
      <c r="D11" s="4">
        <f>SUM(G25:G49)</f>
        <v>2053</v>
      </c>
      <c r="E11" s="4"/>
      <c r="F11" s="4"/>
      <c r="G11" s="3">
        <f>SUM(L25:L49)</f>
        <v>24568</v>
      </c>
      <c r="H11" s="3"/>
      <c r="I11" s="3"/>
      <c r="J11" s="2">
        <f>COUNTIF(M25:M49,"Nachbestellen")</f>
        <v>6</v>
      </c>
      <c r="K11" s="2"/>
      <c r="L11" s="2"/>
      <c r="M11" s="5">
        <f>SUMPRODUCT((D25:D49&lt;&gt;"")/COUNTIF(D25:D49,D25:D49&amp;""))</f>
        <v>6</v>
      </c>
      <c r="N11" s="5"/>
      <c r="O11" s="5"/>
      <c r="P11" s="5"/>
    </row>
    <row r="12" spans="1:16" ht="15" customHeight="1" x14ac:dyDescent="0.25">
      <c r="A12" s="1" t="s">
        <v>13</v>
      </c>
      <c r="B12" s="1"/>
      <c r="C12" s="1"/>
      <c r="D12" s="1" t="s">
        <v>14</v>
      </c>
      <c r="E12" s="1"/>
      <c r="F12" s="1"/>
      <c r="G12" s="1" t="s">
        <v>15</v>
      </c>
      <c r="H12" s="1"/>
      <c r="I12" s="1"/>
      <c r="J12" s="1" t="s">
        <v>16</v>
      </c>
      <c r="K12" s="1"/>
      <c r="L12" s="1"/>
      <c r="M12" s="1" t="s">
        <v>17</v>
      </c>
      <c r="N12" s="1"/>
      <c r="O12" s="1"/>
      <c r="P12" s="1"/>
    </row>
    <row r="13" spans="1:16" ht="6" customHeight="1" x14ac:dyDescent="0.25"/>
    <row r="14" spans="1:16" ht="18" customHeight="1" x14ac:dyDescent="0.25">
      <c r="A14" s="53" t="s">
        <v>18</v>
      </c>
      <c r="B14" s="53"/>
      <c r="C14" s="53"/>
      <c r="D14" s="53"/>
      <c r="E14" s="53"/>
      <c r="F14" s="53"/>
      <c r="H14" s="54" t="s">
        <v>19</v>
      </c>
      <c r="I14" s="54"/>
      <c r="J14" s="54"/>
      <c r="K14" s="54"/>
      <c r="L14" s="54"/>
      <c r="M14" s="54"/>
      <c r="N14" s="54"/>
      <c r="O14" s="54"/>
      <c r="P14" s="54"/>
    </row>
    <row r="15" spans="1:16" ht="15.75" customHeight="1" x14ac:dyDescent="0.25">
      <c r="A15" s="55" t="s">
        <v>20</v>
      </c>
      <c r="B15" s="55"/>
      <c r="C15" s="22" t="s">
        <v>21</v>
      </c>
      <c r="D15" s="22" t="s">
        <v>22</v>
      </c>
      <c r="E15" s="22" t="s">
        <v>23</v>
      </c>
      <c r="F15" s="22" t="s">
        <v>24</v>
      </c>
      <c r="H15" s="56" t="s">
        <v>25</v>
      </c>
      <c r="I15" s="56"/>
      <c r="J15" s="57" t="s">
        <v>26</v>
      </c>
      <c r="K15" s="57"/>
      <c r="L15" s="57"/>
      <c r="M15" s="57"/>
      <c r="N15" s="57"/>
      <c r="O15" s="57"/>
      <c r="P15" s="57"/>
    </row>
    <row r="16" spans="1:16" ht="15.75" customHeight="1" x14ac:dyDescent="0.25">
      <c r="A16" s="57" t="s">
        <v>27</v>
      </c>
      <c r="B16" s="57"/>
      <c r="C16" s="23">
        <f t="shared" ref="C16:C21" si="0">COUNTIF($D$25:$D$49,$A16)</f>
        <v>4</v>
      </c>
      <c r="D16" s="24">
        <f t="shared" ref="D16:D21" si="1">SUMIF($D$25:$D$49,$A16,$G$25:$G$49)</f>
        <v>1240</v>
      </c>
      <c r="E16" s="25">
        <f t="shared" ref="E16:E21" si="2">SUMIF($D$25:$D$49,$A16,$L$25:$L$49)</f>
        <v>4670</v>
      </c>
      <c r="F16" s="26">
        <f t="shared" ref="F16:F21" si="3">IFERROR(E16/$E$22,0)</f>
        <v>0.19008466297622925</v>
      </c>
      <c r="H16" s="58" t="s">
        <v>28</v>
      </c>
      <c r="I16" s="58"/>
      <c r="J16" s="57" t="s">
        <v>29</v>
      </c>
      <c r="K16" s="57"/>
      <c r="L16" s="57"/>
      <c r="M16" s="57"/>
      <c r="N16" s="57"/>
      <c r="O16" s="57"/>
      <c r="P16" s="57"/>
    </row>
    <row r="17" spans="1:21" ht="15.75" customHeight="1" x14ac:dyDescent="0.25">
      <c r="A17" s="59" t="s">
        <v>30</v>
      </c>
      <c r="B17" s="59"/>
      <c r="C17" s="27">
        <f t="shared" si="0"/>
        <v>2</v>
      </c>
      <c r="D17" s="28">
        <f t="shared" si="1"/>
        <v>395</v>
      </c>
      <c r="E17" s="29">
        <f t="shared" si="2"/>
        <v>7447.5</v>
      </c>
      <c r="F17" s="30">
        <f t="shared" si="3"/>
        <v>0.30313822859003581</v>
      </c>
      <c r="H17" s="60" t="s">
        <v>31</v>
      </c>
      <c r="I17" s="60"/>
      <c r="J17" s="57" t="s">
        <v>32</v>
      </c>
      <c r="K17" s="57"/>
      <c r="L17" s="57"/>
      <c r="M17" s="57"/>
      <c r="N17" s="57"/>
      <c r="O17" s="57"/>
      <c r="P17" s="57"/>
    </row>
    <row r="18" spans="1:21" ht="15" customHeight="1" x14ac:dyDescent="0.25">
      <c r="A18" s="57" t="s">
        <v>33</v>
      </c>
      <c r="B18" s="57"/>
      <c r="C18" s="23">
        <f t="shared" si="0"/>
        <v>4</v>
      </c>
      <c r="D18" s="24">
        <f t="shared" si="1"/>
        <v>59</v>
      </c>
      <c r="E18" s="25">
        <f t="shared" si="2"/>
        <v>3498.5</v>
      </c>
      <c r="F18" s="26">
        <f t="shared" si="3"/>
        <v>0.14240068381634646</v>
      </c>
      <c r="H18" s="61" t="str">
        <f>"Empfohlene Nachbestellmenge gesamt:  "&amp;TEXT(SUM(J25:J49),"#,##0")&amp;" Einheiten"</f>
        <v>Empfohlene Nachbestellmenge gesamt:  1249,0 Einheiten</v>
      </c>
      <c r="I18" s="61"/>
      <c r="J18" s="61"/>
      <c r="K18" s="61"/>
      <c r="L18" s="61"/>
      <c r="M18" s="61"/>
      <c r="N18" s="61"/>
      <c r="O18" s="61"/>
      <c r="P18" s="61"/>
    </row>
    <row r="19" spans="1:21" ht="15" customHeight="1" x14ac:dyDescent="0.25">
      <c r="A19" s="59" t="s">
        <v>34</v>
      </c>
      <c r="B19" s="59"/>
      <c r="C19" s="27">
        <f t="shared" si="0"/>
        <v>4</v>
      </c>
      <c r="D19" s="28">
        <f t="shared" si="1"/>
        <v>20</v>
      </c>
      <c r="E19" s="29">
        <f t="shared" si="2"/>
        <v>7965</v>
      </c>
      <c r="F19" s="30">
        <f t="shared" si="3"/>
        <v>0.32420221426245521</v>
      </c>
      <c r="H19" s="62" t="s">
        <v>35</v>
      </c>
      <c r="I19" s="62"/>
      <c r="J19" s="62"/>
      <c r="K19" s="62"/>
      <c r="L19" s="62"/>
      <c r="M19" s="62"/>
      <c r="N19" s="62"/>
      <c r="O19" s="62"/>
      <c r="P19" s="62"/>
    </row>
    <row r="20" spans="1:21" ht="15" customHeight="1" x14ac:dyDescent="0.25">
      <c r="A20" s="57" t="s">
        <v>36</v>
      </c>
      <c r="B20" s="57"/>
      <c r="C20" s="23">
        <f t="shared" si="0"/>
        <v>2</v>
      </c>
      <c r="D20" s="24">
        <f t="shared" si="1"/>
        <v>84</v>
      </c>
      <c r="E20" s="25">
        <f t="shared" si="2"/>
        <v>357</v>
      </c>
      <c r="F20" s="26">
        <f t="shared" si="3"/>
        <v>1.4531097362422663E-2</v>
      </c>
    </row>
    <row r="21" spans="1:21" ht="15" customHeight="1" x14ac:dyDescent="0.25">
      <c r="A21" s="59" t="s">
        <v>37</v>
      </c>
      <c r="B21" s="59"/>
      <c r="C21" s="27">
        <f t="shared" si="0"/>
        <v>2</v>
      </c>
      <c r="D21" s="28">
        <f t="shared" si="1"/>
        <v>255</v>
      </c>
      <c r="E21" s="29">
        <f t="shared" si="2"/>
        <v>630</v>
      </c>
      <c r="F21" s="30">
        <f t="shared" si="3"/>
        <v>2.5643112992510583E-2</v>
      </c>
    </row>
    <row r="22" spans="1:21" x14ac:dyDescent="0.25">
      <c r="A22" s="63" t="s">
        <v>38</v>
      </c>
      <c r="B22" s="63"/>
      <c r="C22" s="31">
        <f>SUM(C16:C21)</f>
        <v>18</v>
      </c>
      <c r="D22" s="32">
        <f>SUM(D16:D21)</f>
        <v>2053</v>
      </c>
      <c r="E22" s="33">
        <f>SUM(E16:E21)</f>
        <v>24568</v>
      </c>
      <c r="F22" s="34">
        <v>1</v>
      </c>
    </row>
    <row r="23" spans="1:21" ht="18" customHeight="1" x14ac:dyDescent="0.25">
      <c r="A23" s="64" t="s">
        <v>39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21" s="68" customFormat="1" ht="30" customHeight="1" x14ac:dyDescent="0.25">
      <c r="A24" s="67" t="s">
        <v>21</v>
      </c>
      <c r="B24" s="67" t="s">
        <v>40</v>
      </c>
      <c r="C24" s="67" t="s">
        <v>41</v>
      </c>
      <c r="D24" s="67" t="s">
        <v>20</v>
      </c>
      <c r="E24" s="67" t="s">
        <v>42</v>
      </c>
      <c r="F24" s="67" t="s">
        <v>43</v>
      </c>
      <c r="G24" s="67" t="s">
        <v>22</v>
      </c>
      <c r="H24" s="67" t="s">
        <v>44</v>
      </c>
      <c r="I24" s="67" t="s">
        <v>45</v>
      </c>
      <c r="J24" s="67" t="s">
        <v>46</v>
      </c>
      <c r="K24" s="67" t="s">
        <v>47</v>
      </c>
      <c r="L24" s="67" t="s">
        <v>23</v>
      </c>
      <c r="M24" s="67" t="s">
        <v>48</v>
      </c>
      <c r="N24" s="67" t="s">
        <v>49</v>
      </c>
      <c r="O24" s="67" t="s">
        <v>50</v>
      </c>
      <c r="P24" s="67" t="s">
        <v>51</v>
      </c>
      <c r="R24" s="69" t="s">
        <v>52</v>
      </c>
      <c r="S24" s="69" t="s">
        <v>53</v>
      </c>
      <c r="T24" s="69" t="s">
        <v>54</v>
      </c>
      <c r="U24" s="69" t="s">
        <v>55</v>
      </c>
    </row>
    <row r="25" spans="1:21" ht="15" customHeight="1" x14ac:dyDescent="0.25">
      <c r="A25" s="35">
        <f>IF(C25="","",COUNTA($C$25:C25))</f>
        <v>1</v>
      </c>
      <c r="B25" s="36" t="s">
        <v>56</v>
      </c>
      <c r="C25" s="36" t="s">
        <v>57</v>
      </c>
      <c r="D25" s="36" t="s">
        <v>27</v>
      </c>
      <c r="E25" s="36" t="s">
        <v>58</v>
      </c>
      <c r="F25" s="37" t="s">
        <v>59</v>
      </c>
      <c r="G25" s="38">
        <v>120</v>
      </c>
      <c r="H25" s="38">
        <v>150</v>
      </c>
      <c r="I25" s="38">
        <v>400</v>
      </c>
      <c r="J25" s="39">
        <f t="shared" ref="J25:J49" si="4">IF(C25="","",IF(G25="",0,IF(AND(ISNUMBER(H25),G25&lt;=H25),MAX(N(I25)-G25,0),0)))</f>
        <v>280</v>
      </c>
      <c r="K25" s="40">
        <v>6.8</v>
      </c>
      <c r="L25" s="41">
        <f t="shared" ref="L25:L49" si="5">IF(OR(G25="",K25=""),"",G25*K25)</f>
        <v>816</v>
      </c>
      <c r="M25" s="42" t="str">
        <f t="shared" ref="M25:M49" si="6">IF(C25="","",IF(G25="","–",IF(H25="","–",IF(G25&lt;=H25,"Nachbestellen",IF(AND(ISNUMBER(I25),G25&lt;I25),"Niedrig","Ausreichend")))))</f>
        <v>Nachbestellen</v>
      </c>
      <c r="N25" s="36" t="s">
        <v>60</v>
      </c>
      <c r="O25" s="36" t="s">
        <v>61</v>
      </c>
      <c r="P25" s="43">
        <v>46112</v>
      </c>
      <c r="R25" s="44" t="s">
        <v>27</v>
      </c>
      <c r="S25" s="44" t="s">
        <v>58</v>
      </c>
      <c r="T25" s="44" t="s">
        <v>62</v>
      </c>
      <c r="U25" s="44" t="s">
        <v>60</v>
      </c>
    </row>
    <row r="26" spans="1:21" ht="15" customHeight="1" x14ac:dyDescent="0.25">
      <c r="A26" s="45">
        <f>IF(C26="","",COUNTA($C$25:C26))</f>
        <v>2</v>
      </c>
      <c r="B26" s="46" t="s">
        <v>63</v>
      </c>
      <c r="C26" s="46" t="s">
        <v>64</v>
      </c>
      <c r="D26" s="46" t="s">
        <v>27</v>
      </c>
      <c r="E26" s="46" t="s">
        <v>65</v>
      </c>
      <c r="F26" s="47" t="s">
        <v>66</v>
      </c>
      <c r="G26" s="38">
        <v>850</v>
      </c>
      <c r="H26" s="38">
        <v>300</v>
      </c>
      <c r="I26" s="38">
        <v>1000</v>
      </c>
      <c r="J26" s="39">
        <f t="shared" si="4"/>
        <v>0</v>
      </c>
      <c r="K26" s="40">
        <v>3.2</v>
      </c>
      <c r="L26" s="41">
        <f t="shared" si="5"/>
        <v>2720</v>
      </c>
      <c r="M26" s="42" t="str">
        <f t="shared" si="6"/>
        <v>Niedrig</v>
      </c>
      <c r="N26" s="46" t="s">
        <v>67</v>
      </c>
      <c r="O26" s="46" t="s">
        <v>68</v>
      </c>
      <c r="P26" s="48">
        <v>46112</v>
      </c>
      <c r="R26" s="44" t="s">
        <v>30</v>
      </c>
      <c r="S26" s="44" t="s">
        <v>65</v>
      </c>
      <c r="T26" s="44" t="s">
        <v>69</v>
      </c>
      <c r="U26" s="44" t="s">
        <v>67</v>
      </c>
    </row>
    <row r="27" spans="1:21" ht="15" customHeight="1" x14ac:dyDescent="0.25">
      <c r="A27" s="35">
        <f>IF(C27="","",COUNTA($C$25:C27))</f>
        <v>3</v>
      </c>
      <c r="B27" s="36" t="s">
        <v>70</v>
      </c>
      <c r="C27" s="36" t="s">
        <v>71</v>
      </c>
      <c r="D27" s="36" t="s">
        <v>36</v>
      </c>
      <c r="E27" s="36" t="s">
        <v>72</v>
      </c>
      <c r="F27" s="37" t="s">
        <v>69</v>
      </c>
      <c r="G27" s="38">
        <v>60</v>
      </c>
      <c r="H27" s="38">
        <v>100</v>
      </c>
      <c r="I27" s="38">
        <v>500</v>
      </c>
      <c r="J27" s="39">
        <f t="shared" si="4"/>
        <v>440</v>
      </c>
      <c r="K27" s="40">
        <v>0.95</v>
      </c>
      <c r="L27" s="41">
        <f t="shared" si="5"/>
        <v>57</v>
      </c>
      <c r="M27" s="42" t="str">
        <f t="shared" si="6"/>
        <v>Nachbestellen</v>
      </c>
      <c r="N27" s="36" t="s">
        <v>60</v>
      </c>
      <c r="O27" s="36" t="s">
        <v>73</v>
      </c>
      <c r="P27" s="43">
        <v>46111</v>
      </c>
      <c r="R27" s="44" t="s">
        <v>33</v>
      </c>
      <c r="S27" s="44" t="s">
        <v>74</v>
      </c>
      <c r="T27" s="44" t="s">
        <v>75</v>
      </c>
      <c r="U27" s="44" t="s">
        <v>76</v>
      </c>
    </row>
    <row r="28" spans="1:21" ht="15" customHeight="1" x14ac:dyDescent="0.25">
      <c r="A28" s="45">
        <f>IF(C28="","",COUNTA($C$25:C28))</f>
        <v>4</v>
      </c>
      <c r="B28" s="46" t="s">
        <v>77</v>
      </c>
      <c r="C28" s="46" t="s">
        <v>78</v>
      </c>
      <c r="D28" s="46" t="s">
        <v>36</v>
      </c>
      <c r="E28" s="46" t="s">
        <v>74</v>
      </c>
      <c r="F28" s="47" t="s">
        <v>79</v>
      </c>
      <c r="G28" s="38">
        <v>24</v>
      </c>
      <c r="H28" s="38">
        <v>15</v>
      </c>
      <c r="I28" s="38">
        <v>40</v>
      </c>
      <c r="J28" s="39">
        <f t="shared" si="4"/>
        <v>0</v>
      </c>
      <c r="K28" s="40">
        <v>12.5</v>
      </c>
      <c r="L28" s="41">
        <f t="shared" si="5"/>
        <v>300</v>
      </c>
      <c r="M28" s="42" t="str">
        <f t="shared" si="6"/>
        <v>Niedrig</v>
      </c>
      <c r="N28" s="46" t="s">
        <v>67</v>
      </c>
      <c r="O28" s="46" t="s">
        <v>73</v>
      </c>
      <c r="P28" s="48">
        <v>46111</v>
      </c>
      <c r="R28" s="44" t="s">
        <v>34</v>
      </c>
      <c r="S28" s="44" t="s">
        <v>80</v>
      </c>
      <c r="T28" s="44" t="s">
        <v>81</v>
      </c>
      <c r="U28" s="44" t="s">
        <v>82</v>
      </c>
    </row>
    <row r="29" spans="1:21" ht="15" customHeight="1" x14ac:dyDescent="0.25">
      <c r="A29" s="35">
        <f>IF(C29="","",COUNTA($C$25:C29))</f>
        <v>5</v>
      </c>
      <c r="B29" s="36" t="s">
        <v>83</v>
      </c>
      <c r="C29" s="36" t="s">
        <v>84</v>
      </c>
      <c r="D29" s="36" t="s">
        <v>34</v>
      </c>
      <c r="E29" s="36" t="s">
        <v>85</v>
      </c>
      <c r="F29" s="37" t="s">
        <v>62</v>
      </c>
      <c r="G29" s="38">
        <v>6</v>
      </c>
      <c r="H29" s="38">
        <v>4</v>
      </c>
      <c r="I29" s="38">
        <v>12</v>
      </c>
      <c r="J29" s="39">
        <f t="shared" si="4"/>
        <v>0</v>
      </c>
      <c r="K29" s="40">
        <v>890</v>
      </c>
      <c r="L29" s="41">
        <f t="shared" si="5"/>
        <v>5340</v>
      </c>
      <c r="M29" s="42" t="str">
        <f t="shared" si="6"/>
        <v>Niedrig</v>
      </c>
      <c r="N29" s="36" t="s">
        <v>60</v>
      </c>
      <c r="O29" s="36" t="s">
        <v>86</v>
      </c>
      <c r="P29" s="43">
        <v>46109</v>
      </c>
      <c r="R29" s="44" t="s">
        <v>36</v>
      </c>
      <c r="S29" s="44" t="s">
        <v>85</v>
      </c>
      <c r="T29" s="44" t="s">
        <v>79</v>
      </c>
      <c r="U29" s="44" t="s">
        <v>87</v>
      </c>
    </row>
    <row r="30" spans="1:21" ht="15" customHeight="1" x14ac:dyDescent="0.25">
      <c r="A30" s="45">
        <f>IF(C30="","",COUNTA($C$25:C30))</f>
        <v>6</v>
      </c>
      <c r="B30" s="46" t="s">
        <v>88</v>
      </c>
      <c r="C30" s="46" t="s">
        <v>89</v>
      </c>
      <c r="D30" s="46" t="s">
        <v>34</v>
      </c>
      <c r="E30" s="46" t="s">
        <v>72</v>
      </c>
      <c r="F30" s="47" t="s">
        <v>62</v>
      </c>
      <c r="G30" s="38">
        <v>3</v>
      </c>
      <c r="H30" s="38">
        <v>2</v>
      </c>
      <c r="I30" s="38">
        <v>5</v>
      </c>
      <c r="J30" s="39">
        <f t="shared" si="4"/>
        <v>0</v>
      </c>
      <c r="K30" s="40">
        <v>245</v>
      </c>
      <c r="L30" s="41">
        <f t="shared" si="5"/>
        <v>735</v>
      </c>
      <c r="M30" s="42" t="str">
        <f t="shared" si="6"/>
        <v>Niedrig</v>
      </c>
      <c r="N30" s="46" t="s">
        <v>67</v>
      </c>
      <c r="O30" s="46" t="s">
        <v>86</v>
      </c>
      <c r="P30" s="48">
        <v>46109</v>
      </c>
      <c r="R30" s="44" t="s">
        <v>37</v>
      </c>
      <c r="S30" s="44" t="s">
        <v>72</v>
      </c>
      <c r="T30" s="44" t="s">
        <v>90</v>
      </c>
    </row>
    <row r="31" spans="1:21" ht="15" customHeight="1" x14ac:dyDescent="0.25">
      <c r="A31" s="35">
        <f>IF(C31="","",COUNTA($C$25:C31))</f>
        <v>7</v>
      </c>
      <c r="B31" s="36" t="s">
        <v>91</v>
      </c>
      <c r="C31" s="36" t="s">
        <v>92</v>
      </c>
      <c r="D31" s="36" t="s">
        <v>33</v>
      </c>
      <c r="E31" s="36" t="s">
        <v>80</v>
      </c>
      <c r="F31" s="37" t="s">
        <v>81</v>
      </c>
      <c r="G31" s="38">
        <v>2</v>
      </c>
      <c r="H31" s="38">
        <v>3</v>
      </c>
      <c r="I31" s="38">
        <v>6</v>
      </c>
      <c r="J31" s="39">
        <f t="shared" si="4"/>
        <v>4</v>
      </c>
      <c r="K31" s="40">
        <v>159</v>
      </c>
      <c r="L31" s="41">
        <f t="shared" si="5"/>
        <v>318</v>
      </c>
      <c r="M31" s="42" t="str">
        <f t="shared" si="6"/>
        <v>Nachbestellen</v>
      </c>
      <c r="N31" s="36" t="s">
        <v>76</v>
      </c>
      <c r="O31" s="36" t="s">
        <v>93</v>
      </c>
      <c r="P31" s="43">
        <v>46106</v>
      </c>
      <c r="S31" s="44" t="s">
        <v>94</v>
      </c>
      <c r="T31" s="44" t="s">
        <v>95</v>
      </c>
    </row>
    <row r="32" spans="1:21" ht="15" customHeight="1" x14ac:dyDescent="0.25">
      <c r="A32" s="45">
        <f>IF(C32="","",COUNTA($C$25:C32))</f>
        <v>8</v>
      </c>
      <c r="B32" s="46" t="s">
        <v>96</v>
      </c>
      <c r="C32" s="46" t="s">
        <v>97</v>
      </c>
      <c r="D32" s="46" t="s">
        <v>33</v>
      </c>
      <c r="E32" s="46" t="s">
        <v>80</v>
      </c>
      <c r="F32" s="47" t="s">
        <v>62</v>
      </c>
      <c r="G32" s="38">
        <v>4</v>
      </c>
      <c r="H32" s="38">
        <v>2</v>
      </c>
      <c r="I32" s="38">
        <v>4</v>
      </c>
      <c r="J32" s="39">
        <f t="shared" si="4"/>
        <v>0</v>
      </c>
      <c r="K32" s="40">
        <v>320</v>
      </c>
      <c r="L32" s="41">
        <f t="shared" si="5"/>
        <v>1280</v>
      </c>
      <c r="M32" s="42" t="str">
        <f t="shared" si="6"/>
        <v>Ausreichend</v>
      </c>
      <c r="N32" s="46" t="s">
        <v>67</v>
      </c>
      <c r="O32" s="46" t="s">
        <v>93</v>
      </c>
      <c r="P32" s="48">
        <v>46106</v>
      </c>
      <c r="T32" s="44" t="s">
        <v>66</v>
      </c>
    </row>
    <row r="33" spans="1:20" ht="15" customHeight="1" x14ac:dyDescent="0.25">
      <c r="A33" s="35">
        <f>IF(C33="","",COUNTA($C$25:C33))</f>
        <v>9</v>
      </c>
      <c r="B33" s="36" t="s">
        <v>98</v>
      </c>
      <c r="C33" s="36" t="s">
        <v>99</v>
      </c>
      <c r="D33" s="36" t="s">
        <v>33</v>
      </c>
      <c r="E33" s="36" t="s">
        <v>58</v>
      </c>
      <c r="F33" s="37" t="s">
        <v>90</v>
      </c>
      <c r="G33" s="38">
        <v>45</v>
      </c>
      <c r="H33" s="38">
        <v>60</v>
      </c>
      <c r="I33" s="38">
        <v>200</v>
      </c>
      <c r="J33" s="39">
        <f t="shared" si="4"/>
        <v>155</v>
      </c>
      <c r="K33" s="40">
        <v>4.9000000000000004</v>
      </c>
      <c r="L33" s="41">
        <f t="shared" si="5"/>
        <v>220.50000000000003</v>
      </c>
      <c r="M33" s="42" t="str">
        <f t="shared" si="6"/>
        <v>Nachbestellen</v>
      </c>
      <c r="N33" s="36" t="s">
        <v>60</v>
      </c>
      <c r="O33" s="36" t="s">
        <v>100</v>
      </c>
      <c r="P33" s="43">
        <v>46112</v>
      </c>
      <c r="T33" s="44" t="s">
        <v>59</v>
      </c>
    </row>
    <row r="34" spans="1:20" ht="15" customHeight="1" x14ac:dyDescent="0.25">
      <c r="A34" s="45">
        <f>IF(C34="","",COUNTA($C$25:C34))</f>
        <v>10</v>
      </c>
      <c r="B34" s="46" t="s">
        <v>101</v>
      </c>
      <c r="C34" s="46" t="s">
        <v>102</v>
      </c>
      <c r="D34" s="46" t="s">
        <v>27</v>
      </c>
      <c r="E34" s="46" t="s">
        <v>65</v>
      </c>
      <c r="F34" s="47" t="s">
        <v>95</v>
      </c>
      <c r="G34" s="38">
        <v>180</v>
      </c>
      <c r="H34" s="38">
        <v>100</v>
      </c>
      <c r="I34" s="38">
        <v>300</v>
      </c>
      <c r="J34" s="39">
        <f t="shared" si="4"/>
        <v>0</v>
      </c>
      <c r="K34" s="40">
        <v>3.6</v>
      </c>
      <c r="L34" s="41">
        <f t="shared" si="5"/>
        <v>648</v>
      </c>
      <c r="M34" s="42" t="str">
        <f t="shared" si="6"/>
        <v>Niedrig</v>
      </c>
      <c r="N34" s="46" t="s">
        <v>67</v>
      </c>
      <c r="O34" s="46" t="s">
        <v>103</v>
      </c>
      <c r="P34" s="48">
        <v>46110</v>
      </c>
    </row>
    <row r="35" spans="1:20" ht="15" customHeight="1" x14ac:dyDescent="0.25">
      <c r="A35" s="35">
        <f>IF(C35="","",COUNTA($C$25:C35))</f>
        <v>11</v>
      </c>
      <c r="B35" s="36" t="s">
        <v>104</v>
      </c>
      <c r="C35" s="36" t="s">
        <v>105</v>
      </c>
      <c r="D35" s="36" t="s">
        <v>37</v>
      </c>
      <c r="E35" s="36" t="s">
        <v>58</v>
      </c>
      <c r="F35" s="37" t="s">
        <v>62</v>
      </c>
      <c r="G35" s="38">
        <v>240</v>
      </c>
      <c r="H35" s="38">
        <v>80</v>
      </c>
      <c r="I35" s="38">
        <v>300</v>
      </c>
      <c r="J35" s="39">
        <f t="shared" si="4"/>
        <v>0</v>
      </c>
      <c r="K35" s="40">
        <v>2.1</v>
      </c>
      <c r="L35" s="41">
        <f t="shared" si="5"/>
        <v>504</v>
      </c>
      <c r="M35" s="42" t="str">
        <f t="shared" si="6"/>
        <v>Niedrig</v>
      </c>
      <c r="N35" s="36" t="s">
        <v>60</v>
      </c>
      <c r="O35" s="36" t="s">
        <v>106</v>
      </c>
      <c r="P35" s="43">
        <v>46112</v>
      </c>
    </row>
    <row r="36" spans="1:20" ht="15" customHeight="1" x14ac:dyDescent="0.25">
      <c r="A36" s="45">
        <f>IF(C36="","",COUNTA($C$25:C36))</f>
        <v>12</v>
      </c>
      <c r="B36" s="46" t="s">
        <v>107</v>
      </c>
      <c r="C36" s="46" t="s">
        <v>108</v>
      </c>
      <c r="D36" s="46" t="s">
        <v>37</v>
      </c>
      <c r="E36" s="46" t="s">
        <v>80</v>
      </c>
      <c r="F36" s="47" t="s">
        <v>62</v>
      </c>
      <c r="G36" s="38">
        <v>15</v>
      </c>
      <c r="H36" s="38">
        <v>20</v>
      </c>
      <c r="I36" s="38">
        <v>60</v>
      </c>
      <c r="J36" s="39">
        <f t="shared" si="4"/>
        <v>45</v>
      </c>
      <c r="K36" s="40">
        <v>8.4</v>
      </c>
      <c r="L36" s="41">
        <f t="shared" si="5"/>
        <v>126</v>
      </c>
      <c r="M36" s="42" t="str">
        <f t="shared" si="6"/>
        <v>Nachbestellen</v>
      </c>
      <c r="N36" s="46" t="s">
        <v>67</v>
      </c>
      <c r="O36" s="46" t="s">
        <v>106</v>
      </c>
      <c r="P36" s="48">
        <v>46106</v>
      </c>
    </row>
    <row r="37" spans="1:20" ht="15" customHeight="1" x14ac:dyDescent="0.25">
      <c r="A37" s="35">
        <f>IF(C37="","",COUNTA($C$25:C37))</f>
        <v>13</v>
      </c>
      <c r="B37" s="36" t="s">
        <v>109</v>
      </c>
      <c r="C37" s="36" t="s">
        <v>110</v>
      </c>
      <c r="D37" s="36" t="s">
        <v>33</v>
      </c>
      <c r="E37" s="36" t="s">
        <v>85</v>
      </c>
      <c r="F37" s="37" t="s">
        <v>62</v>
      </c>
      <c r="G37" s="38">
        <v>8</v>
      </c>
      <c r="H37" s="38">
        <v>3</v>
      </c>
      <c r="I37" s="38">
        <v>8</v>
      </c>
      <c r="J37" s="39">
        <f t="shared" si="4"/>
        <v>0</v>
      </c>
      <c r="K37" s="40">
        <v>210</v>
      </c>
      <c r="L37" s="41">
        <f t="shared" si="5"/>
        <v>1680</v>
      </c>
      <c r="M37" s="42" t="str">
        <f t="shared" si="6"/>
        <v>Ausreichend</v>
      </c>
      <c r="N37" s="36" t="s">
        <v>67</v>
      </c>
      <c r="O37" s="36" t="s">
        <v>111</v>
      </c>
      <c r="P37" s="43">
        <v>46108</v>
      </c>
    </row>
    <row r="38" spans="1:20" ht="15" customHeight="1" x14ac:dyDescent="0.25">
      <c r="A38" s="45">
        <f>IF(C38="","",COUNTA($C$25:C38))</f>
        <v>14</v>
      </c>
      <c r="B38" s="46" t="s">
        <v>112</v>
      </c>
      <c r="C38" s="46" t="s">
        <v>113</v>
      </c>
      <c r="D38" s="46" t="s">
        <v>30</v>
      </c>
      <c r="E38" s="46" t="s">
        <v>74</v>
      </c>
      <c r="F38" s="47" t="s">
        <v>69</v>
      </c>
      <c r="G38" s="38">
        <v>320</v>
      </c>
      <c r="H38" s="38">
        <v>100</v>
      </c>
      <c r="I38" s="38">
        <v>300</v>
      </c>
      <c r="J38" s="39">
        <f t="shared" si="4"/>
        <v>0</v>
      </c>
      <c r="K38" s="40">
        <v>18</v>
      </c>
      <c r="L38" s="41">
        <f t="shared" si="5"/>
        <v>5760</v>
      </c>
      <c r="M38" s="42" t="str">
        <f t="shared" si="6"/>
        <v>Ausreichend</v>
      </c>
      <c r="N38" s="46" t="s">
        <v>60</v>
      </c>
      <c r="O38" s="46" t="s">
        <v>114</v>
      </c>
      <c r="P38" s="48">
        <v>46111</v>
      </c>
    </row>
    <row r="39" spans="1:20" ht="15" customHeight="1" x14ac:dyDescent="0.25">
      <c r="A39" s="35">
        <f>IF(C39="","",COUNTA($C$25:C39))</f>
        <v>15</v>
      </c>
      <c r="B39" s="36" t="s">
        <v>115</v>
      </c>
      <c r="C39" s="36" t="s">
        <v>116</v>
      </c>
      <c r="D39" s="36" t="s">
        <v>30</v>
      </c>
      <c r="E39" s="36" t="s">
        <v>58</v>
      </c>
      <c r="F39" s="37" t="s">
        <v>69</v>
      </c>
      <c r="G39" s="38">
        <v>75</v>
      </c>
      <c r="H39" s="38">
        <v>120</v>
      </c>
      <c r="I39" s="38">
        <v>400</v>
      </c>
      <c r="J39" s="39">
        <f t="shared" si="4"/>
        <v>325</v>
      </c>
      <c r="K39" s="40">
        <v>22.5</v>
      </c>
      <c r="L39" s="41">
        <f t="shared" si="5"/>
        <v>1687.5</v>
      </c>
      <c r="M39" s="42" t="str">
        <f t="shared" si="6"/>
        <v>Nachbestellen</v>
      </c>
      <c r="N39" s="36" t="s">
        <v>67</v>
      </c>
      <c r="O39" s="36" t="s">
        <v>114</v>
      </c>
      <c r="P39" s="43">
        <v>46111</v>
      </c>
    </row>
    <row r="40" spans="1:20" ht="15" customHeight="1" x14ac:dyDescent="0.25">
      <c r="A40" s="45">
        <f>IF(C40="","",COUNTA($C$25:C40))</f>
        <v>16</v>
      </c>
      <c r="B40" s="46" t="s">
        <v>117</v>
      </c>
      <c r="C40" s="46" t="s">
        <v>118</v>
      </c>
      <c r="D40" s="46" t="s">
        <v>27</v>
      </c>
      <c r="E40" s="46" t="s">
        <v>65</v>
      </c>
      <c r="F40" s="47" t="s">
        <v>95</v>
      </c>
      <c r="G40" s="38">
        <v>90</v>
      </c>
      <c r="H40" s="38">
        <v>50</v>
      </c>
      <c r="I40" s="38">
        <v>150</v>
      </c>
      <c r="J40" s="39">
        <f t="shared" si="4"/>
        <v>0</v>
      </c>
      <c r="K40" s="40">
        <v>5.4</v>
      </c>
      <c r="L40" s="41">
        <f t="shared" si="5"/>
        <v>486.00000000000006</v>
      </c>
      <c r="M40" s="42" t="str">
        <f t="shared" si="6"/>
        <v>Niedrig</v>
      </c>
      <c r="N40" s="46" t="s">
        <v>60</v>
      </c>
      <c r="O40" s="46" t="s">
        <v>103</v>
      </c>
      <c r="P40" s="48">
        <v>46110</v>
      </c>
    </row>
    <row r="41" spans="1:20" ht="15" customHeight="1" x14ac:dyDescent="0.25">
      <c r="A41" s="35">
        <f>IF(C41="","",COUNTA($C$25:C41))</f>
        <v>17</v>
      </c>
      <c r="B41" s="36" t="s">
        <v>119</v>
      </c>
      <c r="C41" s="36" t="s">
        <v>120</v>
      </c>
      <c r="D41" s="36" t="s">
        <v>34</v>
      </c>
      <c r="E41" s="36" t="s">
        <v>85</v>
      </c>
      <c r="F41" s="37" t="s">
        <v>62</v>
      </c>
      <c r="G41" s="38">
        <v>10</v>
      </c>
      <c r="H41" s="38">
        <v>4</v>
      </c>
      <c r="I41" s="38">
        <v>10</v>
      </c>
      <c r="J41" s="39">
        <f t="shared" si="4"/>
        <v>0</v>
      </c>
      <c r="K41" s="40">
        <v>189</v>
      </c>
      <c r="L41" s="41">
        <f t="shared" si="5"/>
        <v>1890</v>
      </c>
      <c r="M41" s="42" t="str">
        <f t="shared" si="6"/>
        <v>Ausreichend</v>
      </c>
      <c r="N41" s="36" t="s">
        <v>60</v>
      </c>
      <c r="O41" s="36" t="s">
        <v>86</v>
      </c>
      <c r="P41" s="43">
        <v>46109</v>
      </c>
    </row>
    <row r="42" spans="1:20" ht="15" customHeight="1" x14ac:dyDescent="0.25">
      <c r="A42" s="45">
        <f>IF(C42="","",COUNTA($C$25:C42))</f>
        <v>18</v>
      </c>
      <c r="B42" s="46" t="s">
        <v>121</v>
      </c>
      <c r="C42" s="46" t="s">
        <v>122</v>
      </c>
      <c r="D42" s="46" t="s">
        <v>34</v>
      </c>
      <c r="E42" s="46" t="s">
        <v>94</v>
      </c>
      <c r="F42" s="47" t="s">
        <v>62</v>
      </c>
      <c r="G42" s="38">
        <v>1</v>
      </c>
      <c r="H42" s="49"/>
      <c r="I42" s="49"/>
      <c r="J42" s="39">
        <f t="shared" si="4"/>
        <v>0</v>
      </c>
      <c r="K42" s="40">
        <v>0</v>
      </c>
      <c r="L42" s="41">
        <f t="shared" si="5"/>
        <v>0</v>
      </c>
      <c r="M42" s="42" t="str">
        <f t="shared" si="6"/>
        <v>–</v>
      </c>
      <c r="N42" s="46" t="s">
        <v>87</v>
      </c>
      <c r="O42" s="46" t="s">
        <v>123</v>
      </c>
      <c r="P42" s="48">
        <v>46101</v>
      </c>
    </row>
    <row r="43" spans="1:20" ht="15" customHeight="1" x14ac:dyDescent="0.25">
      <c r="A43" s="35" t="str">
        <f>IF(C43="","",COUNTA($C$25:C43))</f>
        <v/>
      </c>
      <c r="B43" s="50"/>
      <c r="C43" s="50"/>
      <c r="D43" s="50"/>
      <c r="E43" s="50"/>
      <c r="F43" s="50"/>
      <c r="G43" s="49"/>
      <c r="H43" s="49"/>
      <c r="I43" s="49"/>
      <c r="J43" s="39" t="str">
        <f t="shared" si="4"/>
        <v/>
      </c>
      <c r="K43" s="49"/>
      <c r="L43" s="41" t="str">
        <f t="shared" si="5"/>
        <v/>
      </c>
      <c r="M43" s="42" t="str">
        <f t="shared" si="6"/>
        <v/>
      </c>
      <c r="N43" s="50"/>
      <c r="O43" s="50"/>
      <c r="P43" s="50"/>
    </row>
    <row r="44" spans="1:20" ht="15" customHeight="1" x14ac:dyDescent="0.25">
      <c r="A44" s="45" t="str">
        <f>IF(C44="","",COUNTA($C$25:C44))</f>
        <v/>
      </c>
      <c r="B44" s="51"/>
      <c r="C44" s="51"/>
      <c r="D44" s="51"/>
      <c r="E44" s="51"/>
      <c r="F44" s="51"/>
      <c r="G44" s="49"/>
      <c r="H44" s="49"/>
      <c r="I44" s="49"/>
      <c r="J44" s="39" t="str">
        <f t="shared" si="4"/>
        <v/>
      </c>
      <c r="K44" s="49"/>
      <c r="L44" s="41" t="str">
        <f t="shared" si="5"/>
        <v/>
      </c>
      <c r="M44" s="42" t="str">
        <f t="shared" si="6"/>
        <v/>
      </c>
      <c r="N44" s="51"/>
      <c r="O44" s="51"/>
      <c r="P44" s="51"/>
    </row>
    <row r="45" spans="1:20" ht="15" customHeight="1" x14ac:dyDescent="0.25">
      <c r="A45" s="35" t="str">
        <f>IF(C45="","",COUNTA($C$25:C45))</f>
        <v/>
      </c>
      <c r="B45" s="50"/>
      <c r="C45" s="50"/>
      <c r="D45" s="50"/>
      <c r="E45" s="50"/>
      <c r="F45" s="50"/>
      <c r="G45" s="49"/>
      <c r="H45" s="49"/>
      <c r="I45" s="49"/>
      <c r="J45" s="39" t="str">
        <f t="shared" si="4"/>
        <v/>
      </c>
      <c r="K45" s="49"/>
      <c r="L45" s="41" t="str">
        <f t="shared" si="5"/>
        <v/>
      </c>
      <c r="M45" s="42" t="str">
        <f t="shared" si="6"/>
        <v/>
      </c>
      <c r="N45" s="50"/>
      <c r="O45" s="50"/>
      <c r="P45" s="50"/>
    </row>
    <row r="46" spans="1:20" ht="15" customHeight="1" x14ac:dyDescent="0.25">
      <c r="A46" s="45" t="str">
        <f>IF(C46="","",COUNTA($C$25:C46))</f>
        <v/>
      </c>
      <c r="B46" s="51"/>
      <c r="C46" s="51"/>
      <c r="D46" s="51"/>
      <c r="E46" s="51"/>
      <c r="F46" s="51"/>
      <c r="G46" s="49"/>
      <c r="H46" s="49"/>
      <c r="I46" s="49"/>
      <c r="J46" s="39" t="str">
        <f t="shared" si="4"/>
        <v/>
      </c>
      <c r="K46" s="49"/>
      <c r="L46" s="41" t="str">
        <f t="shared" si="5"/>
        <v/>
      </c>
      <c r="M46" s="42" t="str">
        <f t="shared" si="6"/>
        <v/>
      </c>
      <c r="N46" s="51"/>
      <c r="O46" s="51"/>
      <c r="P46" s="51"/>
    </row>
    <row r="47" spans="1:20" ht="15" customHeight="1" x14ac:dyDescent="0.25">
      <c r="A47" s="35" t="str">
        <f>IF(C47="","",COUNTA($C$25:C47))</f>
        <v/>
      </c>
      <c r="B47" s="50"/>
      <c r="C47" s="50"/>
      <c r="D47" s="50"/>
      <c r="E47" s="50"/>
      <c r="F47" s="50"/>
      <c r="G47" s="49"/>
      <c r="H47" s="49"/>
      <c r="I47" s="49"/>
      <c r="J47" s="39" t="str">
        <f t="shared" si="4"/>
        <v/>
      </c>
      <c r="K47" s="49"/>
      <c r="L47" s="41" t="str">
        <f t="shared" si="5"/>
        <v/>
      </c>
      <c r="M47" s="42" t="str">
        <f t="shared" si="6"/>
        <v/>
      </c>
      <c r="N47" s="50"/>
      <c r="O47" s="50"/>
      <c r="P47" s="50"/>
    </row>
    <row r="48" spans="1:20" ht="15" customHeight="1" x14ac:dyDescent="0.25">
      <c r="A48" s="45" t="str">
        <f>IF(C48="","",COUNTA($C$25:C48))</f>
        <v/>
      </c>
      <c r="B48" s="51"/>
      <c r="C48" s="51"/>
      <c r="D48" s="51"/>
      <c r="E48" s="51"/>
      <c r="F48" s="51"/>
      <c r="G48" s="49"/>
      <c r="H48" s="49"/>
      <c r="I48" s="49"/>
      <c r="J48" s="39" t="str">
        <f t="shared" si="4"/>
        <v/>
      </c>
      <c r="K48" s="49"/>
      <c r="L48" s="41" t="str">
        <f t="shared" si="5"/>
        <v/>
      </c>
      <c r="M48" s="42" t="str">
        <f t="shared" si="6"/>
        <v/>
      </c>
      <c r="N48" s="51"/>
      <c r="O48" s="51"/>
      <c r="P48" s="51"/>
    </row>
    <row r="49" spans="1:16" ht="15" customHeight="1" x14ac:dyDescent="0.25">
      <c r="A49" s="35" t="str">
        <f>IF(C49="","",COUNTA($C$25:C49))</f>
        <v/>
      </c>
      <c r="B49" s="50"/>
      <c r="C49" s="50"/>
      <c r="D49" s="50"/>
      <c r="E49" s="50"/>
      <c r="F49" s="50"/>
      <c r="G49" s="49"/>
      <c r="H49" s="49"/>
      <c r="I49" s="49"/>
      <c r="J49" s="39" t="str">
        <f t="shared" si="4"/>
        <v/>
      </c>
      <c r="K49" s="49"/>
      <c r="L49" s="41" t="str">
        <f t="shared" si="5"/>
        <v/>
      </c>
      <c r="M49" s="42" t="str">
        <f t="shared" si="6"/>
        <v/>
      </c>
      <c r="N49" s="50"/>
      <c r="O49" s="50"/>
      <c r="P49" s="50"/>
    </row>
    <row r="50" spans="1:16" ht="19.5" customHeight="1" x14ac:dyDescent="0.25">
      <c r="A50" s="65" t="s">
        <v>124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52">
        <f>SUM(L25:L49)</f>
        <v>24568</v>
      </c>
      <c r="M50" s="16"/>
      <c r="N50" s="16"/>
      <c r="O50" s="16"/>
      <c r="P50" s="16"/>
    </row>
    <row r="52" spans="1:16" ht="18" customHeight="1" x14ac:dyDescent="0.25">
      <c r="A52" s="53" t="s">
        <v>125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</row>
    <row r="53" spans="1:16" ht="15" customHeight="1" x14ac:dyDescent="0.25">
      <c r="A53" s="66" t="s">
        <v>126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</row>
    <row r="54" spans="1:16" ht="15" customHeight="1" x14ac:dyDescent="0.25">
      <c r="A54" s="57" t="s">
        <v>127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</row>
    <row r="55" spans="1:16" ht="15" customHeight="1" x14ac:dyDescent="0.25">
      <c r="A55" s="66" t="s">
        <v>128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</row>
    <row r="56" spans="1:16" ht="15" customHeight="1" x14ac:dyDescent="0.25">
      <c r="A56" s="57" t="s">
        <v>129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</row>
    <row r="57" spans="1:16" ht="15" customHeight="1" x14ac:dyDescent="0.25">
      <c r="A57" s="66" t="s">
        <v>130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ht="15" customHeight="1" x14ac:dyDescent="0.25">
      <c r="A58" s="57" t="s">
        <v>131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</row>
  </sheetData>
  <autoFilter ref="A24:P49" xr:uid="{00000000-0009-0000-0000-000000000000}"/>
  <mergeCells count="52">
    <mergeCell ref="A58:P58"/>
    <mergeCell ref="A53:P53"/>
    <mergeCell ref="A54:P54"/>
    <mergeCell ref="A55:P55"/>
    <mergeCell ref="A56:P56"/>
    <mergeCell ref="A57:P57"/>
    <mergeCell ref="A21:B21"/>
    <mergeCell ref="A22:B22"/>
    <mergeCell ref="A23:P23"/>
    <mergeCell ref="A50:K50"/>
    <mergeCell ref="A52:P52"/>
    <mergeCell ref="A18:B18"/>
    <mergeCell ref="H18:P18"/>
    <mergeCell ref="A19:B19"/>
    <mergeCell ref="H19:P19"/>
    <mergeCell ref="A20:B20"/>
    <mergeCell ref="A16:B16"/>
    <mergeCell ref="H16:I16"/>
    <mergeCell ref="J16:P16"/>
    <mergeCell ref="A17:B17"/>
    <mergeCell ref="H17:I17"/>
    <mergeCell ref="J17:P17"/>
    <mergeCell ref="A14:F14"/>
    <mergeCell ref="H14:P14"/>
    <mergeCell ref="A15:B15"/>
    <mergeCell ref="H15:I15"/>
    <mergeCell ref="J15:P15"/>
    <mergeCell ref="A12:C12"/>
    <mergeCell ref="D12:F12"/>
    <mergeCell ref="G12:I12"/>
    <mergeCell ref="J12:L12"/>
    <mergeCell ref="M12:P12"/>
    <mergeCell ref="A11:C11"/>
    <mergeCell ref="D11:F11"/>
    <mergeCell ref="G11:I11"/>
    <mergeCell ref="J11:L11"/>
    <mergeCell ref="M11:P11"/>
    <mergeCell ref="A10:C10"/>
    <mergeCell ref="D10:F10"/>
    <mergeCell ref="G10:I10"/>
    <mergeCell ref="J10:L10"/>
    <mergeCell ref="M10:P10"/>
    <mergeCell ref="A2:H2"/>
    <mergeCell ref="I2:P2"/>
    <mergeCell ref="A3:H3"/>
    <mergeCell ref="I3:P3"/>
    <mergeCell ref="A7:C7"/>
    <mergeCell ref="D7:F7"/>
    <mergeCell ref="G7:I7"/>
    <mergeCell ref="J7:L7"/>
    <mergeCell ref="M7:N7"/>
    <mergeCell ref="O7:P7"/>
  </mergeCells>
  <conditionalFormatting sqref="F16:F21">
    <cfRule type="dataBar" priority="2">
      <dataBar>
        <cfvo type="num" val="0"/>
        <cfvo type="num" val="0.6"/>
        <color rgb="FFB98BA8"/>
      </dataBar>
      <extLst>
        <ext xmlns:x14="http://schemas.microsoft.com/office/spreadsheetml/2009/9/main" uri="{B025F937-C7B1-47D3-B67F-A62EFF666E3E}">
          <x14:id>{CA6990DA-1F68-417D-9A51-10305C834D63}</x14:id>
        </ext>
      </extLst>
    </cfRule>
  </conditionalFormatting>
  <conditionalFormatting sqref="G25:G49">
    <cfRule type="expression" dxfId="8" priority="10">
      <formula>AND($C25&lt;&gt;"",ISNUMBER($H25),$G25&lt;=$H25)</formula>
    </cfRule>
  </conditionalFormatting>
  <conditionalFormatting sqref="J25:J49">
    <cfRule type="expression" dxfId="7" priority="11">
      <formula>$J25&gt;0</formula>
    </cfRule>
  </conditionalFormatting>
  <conditionalFormatting sqref="M25:M49">
    <cfRule type="cellIs" dxfId="6" priority="3" operator="equal">
      <formula>"Nachbestellen"</formula>
    </cfRule>
    <cfRule type="cellIs" dxfId="5" priority="4" operator="equal">
      <formula>"Niedrig"</formula>
    </cfRule>
    <cfRule type="cellIs" dxfId="4" priority="5" operator="equal">
      <formula>"Ausreichend"</formula>
    </cfRule>
    <cfRule type="cellIs" dxfId="3" priority="6" operator="equal">
      <formula>"–"</formula>
    </cfRule>
  </conditionalFormatting>
  <conditionalFormatting sqref="N25:N49">
    <cfRule type="cellIs" dxfId="2" priority="7" operator="equal">
      <formula>"Neuwertig"</formula>
    </cfRule>
    <cfRule type="cellIs" dxfId="1" priority="8" operator="equal">
      <formula>"Reparaturbedürftig"</formula>
    </cfRule>
    <cfRule type="cellIs" dxfId="0" priority="9" operator="equal">
      <formula>"Auszusortieren"</formula>
    </cfRule>
  </conditionalFormatting>
  <dataValidations count="4">
    <dataValidation type="list" allowBlank="1" sqref="D25:D49" xr:uid="{00000000-0002-0000-0000-000000000000}">
      <formula1>$R$25:$R$30</formula1>
      <formula2>0</formula2>
    </dataValidation>
    <dataValidation type="list" allowBlank="1" sqref="E25:E49" xr:uid="{00000000-0002-0000-0000-000001000000}">
      <formula1>$S$25:$S$31</formula1>
      <formula2>0</formula2>
    </dataValidation>
    <dataValidation type="list" allowBlank="1" sqref="F25:F49" xr:uid="{00000000-0002-0000-0000-000002000000}">
      <formula1>$T$25:$T$33</formula1>
      <formula2>0</formula2>
    </dataValidation>
    <dataValidation type="list" allowBlank="1" sqref="N25:N49" xr:uid="{00000000-0002-0000-0000-000003000000}">
      <formula1>$U$25:$U$29</formula1>
      <formula2>0</formula2>
    </dataValidation>
  </dataValidations>
  <pageMargins left="0.4" right="0.4" top="0.5" bottom="0.5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6990DA-1F68-417D-9A51-10305C834D63}">
            <x14:dataBar axisPosition="none">
              <x14:cfvo type="num">
                <xm:f>0</xm:f>
              </x14:cfvo>
              <x14:cfvo type="num">
                <xm:f>0.6</xm:f>
              </x14:cfvo>
              <x14:negativeFillColor rgb="FFB98BA8"/>
            </x14:dataBar>
          </x14:cfRule>
          <xm:sqref>F16:F21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Inventarliste</vt:lpstr>
      <vt:lpstr>Inventarliste!Druckbereich</vt:lpstr>
      <vt:lpstr>Inventarliste!Drucktitel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2026-08-07T05:52:43Z</dcterms:created>
  <dcterms:modified xsi:type="dcterms:W3CDTF">2026-08-10T10:18:50Z</dcterms:modified>
  <dc:language>en-US</dc:language>
</cp:coreProperties>
</file>