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Kostengruppen DIN 276" sheetId="2" state="visible" r:id="rId4"/>
    <sheet name="Kostenberechnun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<sst xmlns="http://schemas.openxmlformats.org/spreadsheetml/2006/main" count="358" uniqueCount="273">
  <si>
    <t xml:space="preserve">KOSTENBERECHNUNG NACH DIN 276</t>
  </si>
  <si>
    <t xml:space="preserve">Kostenermittlung im Hochbau · Vorlage 2026 · alle Beträge in Euro</t>
  </si>
  <si>
    <t xml:space="preserve">PROJEKTDATEN</t>
  </si>
  <si>
    <t xml:space="preserve">Projekt</t>
  </si>
  <si>
    <t xml:space="preserve">Neubau Mehrfamilienhaus – Musterprojekt</t>
  </si>
  <si>
    <t xml:space="preserve">Projektnummer</t>
  </si>
  <si>
    <t xml:space="preserve">2026-047</t>
  </si>
  <si>
    <t xml:space="preserve">Bauherr</t>
  </si>
  <si>
    <t xml:space="preserve">Beispiel Wohnbau GmbH</t>
  </si>
  <si>
    <t xml:space="preserve">Leistungsphase</t>
  </si>
  <si>
    <t xml:space="preserve">LPH 3 – Entwurfsplanung</t>
  </si>
  <si>
    <t xml:space="preserve">Standort</t>
  </si>
  <si>
    <t xml:space="preserve">Musterstraße 12, 26123 Musterstadt</t>
  </si>
  <si>
    <t xml:space="preserve">Kostenstand</t>
  </si>
  <si>
    <t xml:space="preserve">Kostenberechnung</t>
  </si>
  <si>
    <t xml:space="preserve">Planung</t>
  </si>
  <si>
    <t xml:space="preserve">Planungsbüro Nordlicht</t>
  </si>
  <si>
    <t xml:space="preserve">Bearbeitet am</t>
  </si>
  <si>
    <t xml:space="preserve">15.03.2026</t>
  </si>
  <si>
    <t xml:space="preserve">Bruttogrundfläche</t>
  </si>
  <si>
    <t xml:space="preserve">1.240 m²</t>
  </si>
  <si>
    <t xml:space="preserve">Bearbeiter</t>
  </si>
  <si>
    <t xml:space="preserve">M. Beispiel</t>
  </si>
  <si>
    <t xml:space="preserve">KENNZAHLEN</t>
  </si>
  <si>
    <t xml:space="preserve">Gesamtkosten netto</t>
  </si>
  <si>
    <t xml:space="preserve">Gesamtkosten brutto</t>
  </si>
  <si>
    <t xml:space="preserve">Gesamtbudget</t>
  </si>
  <si>
    <t xml:space="preserve">Abweichung</t>
  </si>
  <si>
    <t xml:space="preserve">KOSTENÜBERSICHT NACH HAUPTGRUPPEN (DIN 276)</t>
  </si>
  <si>
    <t xml:space="preserve">KG</t>
  </si>
  <si>
    <t xml:space="preserve">Hauptgruppe</t>
  </si>
  <si>
    <t xml:space="preserve">Kosten netto</t>
  </si>
  <si>
    <t xml:space="preserve">Anteil</t>
  </si>
  <si>
    <t xml:space="preserve">Budget</t>
  </si>
  <si>
    <t xml:space="preserve">Status</t>
  </si>
  <si>
    <t xml:space="preserve">100</t>
  </si>
  <si>
    <t xml:space="preserve">Grundstück</t>
  </si>
  <si>
    <t xml:space="preserve">200</t>
  </si>
  <si>
    <t xml:space="preserve">Vorbereitende Maßnahmen</t>
  </si>
  <si>
    <t xml:space="preserve">300</t>
  </si>
  <si>
    <t xml:space="preserve">Bauwerk – Baukonstruktionen</t>
  </si>
  <si>
    <t xml:space="preserve">400</t>
  </si>
  <si>
    <t xml:space="preserve">Bauwerk – Technische Anlagen</t>
  </si>
  <si>
    <t xml:space="preserve">500</t>
  </si>
  <si>
    <t xml:space="preserve">Außenanlagen und Freiflächen</t>
  </si>
  <si>
    <t xml:space="preserve">600</t>
  </si>
  <si>
    <t xml:space="preserve">Ausstattung und Kunstwerke</t>
  </si>
  <si>
    <t xml:space="preserve">700</t>
  </si>
  <si>
    <t xml:space="preserve">Baunebenkosten</t>
  </si>
  <si>
    <t xml:space="preserve">800</t>
  </si>
  <si>
    <t xml:space="preserve">Finanzierung</t>
  </si>
  <si>
    <t xml:space="preserve">GESAMT</t>
  </si>
  <si>
    <t xml:space="preserve">HINWEISE ZUR NUTZUNG</t>
  </si>
  <si>
    <t xml:space="preserve">•  Cremefarbene Zellen sind Eingabefelder. Alle übrigen Werte werden automatisch berechnet.</t>
  </si>
  <si>
    <t xml:space="preserve">•  Kostengruppe (KG), Einheit und MwSt-Satz werden über Auswahllisten gewählt; die Bezeichnung erscheint automatisch.</t>
  </si>
  <si>
    <t xml:space="preserve">•  Netto inkl. Risiko = Kosten netto × (1 + Risikozuschlag). Der Zuschlag deckt Planungsunsicherheiten der LPH 3 ab.</t>
  </si>
  <si>
    <t xml:space="preserve">•  Der Status vergleicht die Kosten (netto inkl. Risiko) mit dem hinterlegten Budget: bis 5 % Überschreitung = grenzwertig.</t>
  </si>
  <si>
    <t xml:space="preserve">•  Alle Angaben sind Beispielwerte eines fiktiven Musterprojekts und dienen ausschließlich der Veranschaulichung.</t>
  </si>
  <si>
    <t xml:space="preserve">Kostengruppen nach DIN 276 (Ausgabe 2018)</t>
  </si>
  <si>
    <t xml:space="preserve">Referenzliste – Grundlage für die Auswahllisten und die Zuordnung in der Kostenberechnung</t>
  </si>
  <si>
    <t xml:space="preserve">Kostengruppe</t>
  </si>
  <si>
    <t xml:space="preserve">Erläuterung</t>
  </si>
  <si>
    <t xml:space="preserve">Einheiten</t>
  </si>
  <si>
    <t xml:space="preserve">MwSt</t>
  </si>
  <si>
    <t xml:space="preserve">Erwerb und Nutzbarmachung des Baugrundstücks</t>
  </si>
  <si>
    <t xml:space="preserve">Stk</t>
  </si>
  <si>
    <t xml:space="preserve">110</t>
  </si>
  <si>
    <t xml:space="preserve">Grundstückswert</t>
  </si>
  <si>
    <t xml:space="preserve">Kaufpreis des Grundstücks</t>
  </si>
  <si>
    <t xml:space="preserve">psch</t>
  </si>
  <si>
    <t xml:space="preserve">120</t>
  </si>
  <si>
    <t xml:space="preserve">Grundstücksnebenkosten</t>
  </si>
  <si>
    <t xml:space="preserve">Notar, Grunderwerbsteuer, Vermessung, Makler</t>
  </si>
  <si>
    <t xml:space="preserve">m²</t>
  </si>
  <si>
    <t xml:space="preserve">130</t>
  </si>
  <si>
    <t xml:space="preserve">Rechte Dritter</t>
  </si>
  <si>
    <t xml:space="preserve">Ablösung von Rechten am Grundstück</t>
  </si>
  <si>
    <t xml:space="preserve">m³</t>
  </si>
  <si>
    <t xml:space="preserve">Alle Leistungen vor Baubeginn</t>
  </si>
  <si>
    <t xml:space="preserve">lfm</t>
  </si>
  <si>
    <t xml:space="preserve">210</t>
  </si>
  <si>
    <t xml:space="preserve">Herrichten</t>
  </si>
  <si>
    <t xml:space="preserve">Abbruch, Rodung, Altlastenbeseitigung</t>
  </si>
  <si>
    <t xml:space="preserve">kg</t>
  </si>
  <si>
    <t xml:space="preserve">220</t>
  </si>
  <si>
    <t xml:space="preserve">Öffentliche Erschließung</t>
  </si>
  <si>
    <t xml:space="preserve">Anschluss an Kanal, Wasser, Strom, Straße</t>
  </si>
  <si>
    <t xml:space="preserve">t</t>
  </si>
  <si>
    <t xml:space="preserve">230</t>
  </si>
  <si>
    <t xml:space="preserve">Nichtöffentliche Erschließung</t>
  </si>
  <si>
    <t xml:space="preserve">Private Erschließungsleistungen</t>
  </si>
  <si>
    <t xml:space="preserve">Std</t>
  </si>
  <si>
    <t xml:space="preserve">240</t>
  </si>
  <si>
    <t xml:space="preserve">Ausgleichsmaßnahmen und -abgaben</t>
  </si>
  <si>
    <t xml:space="preserve">Naturschutz- und Ausgleichsabgaben</t>
  </si>
  <si>
    <t xml:space="preserve">Wo</t>
  </si>
  <si>
    <t xml:space="preserve">250</t>
  </si>
  <si>
    <t xml:space="preserve">Übergangsmaßnahmen</t>
  </si>
  <si>
    <t xml:space="preserve">Baustraße, Bauzaun, Interimslösungen</t>
  </si>
  <si>
    <t xml:space="preserve">Mon</t>
  </si>
  <si>
    <t xml:space="preserve">Tragende und raumbildende Konstruktion</t>
  </si>
  <si>
    <t xml:space="preserve">310</t>
  </si>
  <si>
    <t xml:space="preserve">Baugrube / Erdbau</t>
  </si>
  <si>
    <t xml:space="preserve">Aushub, Verbau, Wasserhaltung</t>
  </si>
  <si>
    <t xml:space="preserve">320</t>
  </si>
  <si>
    <t xml:space="preserve">Gründung, Unterbau</t>
  </si>
  <si>
    <t xml:space="preserve">Bodenplatte, Fundamente, Abdichtung</t>
  </si>
  <si>
    <t xml:space="preserve">330</t>
  </si>
  <si>
    <t xml:space="preserve">Außenwände / Vertikale Konstruktion außen</t>
  </si>
  <si>
    <t xml:space="preserve">Mauerwerk, Fassade, Fenster, Dämmung</t>
  </si>
  <si>
    <t xml:space="preserve">340</t>
  </si>
  <si>
    <t xml:space="preserve">Innenwände / Vertikale Konstruktion innen</t>
  </si>
  <si>
    <t xml:space="preserve">Tragende und nichttragende Innenwände, Türen</t>
  </si>
  <si>
    <t xml:space="preserve">350</t>
  </si>
  <si>
    <t xml:space="preserve">Decken / Horizontale Konstruktion</t>
  </si>
  <si>
    <t xml:space="preserve">Geschossdecken, Balkone, Treppen</t>
  </si>
  <si>
    <t xml:space="preserve">360</t>
  </si>
  <si>
    <t xml:space="preserve">Dächer</t>
  </si>
  <si>
    <t xml:space="preserve">Dachtragwerk, Abdichtung, Dämmung, Eindeckung</t>
  </si>
  <si>
    <t xml:space="preserve">370</t>
  </si>
  <si>
    <t xml:space="preserve">Infrastrukturanlagen</t>
  </si>
  <si>
    <t xml:space="preserve">Baukonstruktive Infrastruktur</t>
  </si>
  <si>
    <t xml:space="preserve">380</t>
  </si>
  <si>
    <t xml:space="preserve">Baukonstruktive Einbauten</t>
  </si>
  <si>
    <t xml:space="preserve">Feste Einbauten</t>
  </si>
  <si>
    <t xml:space="preserve">390</t>
  </si>
  <si>
    <t xml:space="preserve">Sonstige Maßnahmen Baukonstruktion</t>
  </si>
  <si>
    <t xml:space="preserve">Gerüst, Baustelleneinrichtung, Sicherung</t>
  </si>
  <si>
    <t xml:space="preserve">Gebäudetechnik / TGA</t>
  </si>
  <si>
    <t xml:space="preserve">410</t>
  </si>
  <si>
    <t xml:space="preserve">Abwasser-, Wasser-, Gasanlagen</t>
  </si>
  <si>
    <t xml:space="preserve">Sanitärinstallation, Leitungen</t>
  </si>
  <si>
    <t xml:space="preserve">420</t>
  </si>
  <si>
    <t xml:space="preserve">Wärmeversorgungsanlagen</t>
  </si>
  <si>
    <t xml:space="preserve">Wärmeerzeuger, Heizflächen, Verteilung</t>
  </si>
  <si>
    <t xml:space="preserve">430</t>
  </si>
  <si>
    <t xml:space="preserve">Raumlufttechnische Anlagen</t>
  </si>
  <si>
    <t xml:space="preserve">Lüftung, Klima</t>
  </si>
  <si>
    <t xml:space="preserve">440</t>
  </si>
  <si>
    <t xml:space="preserve">Elektrische Anlagen</t>
  </si>
  <si>
    <t xml:space="preserve">Verteilung, Installation, Beleuchtung</t>
  </si>
  <si>
    <t xml:space="preserve">450</t>
  </si>
  <si>
    <t xml:space="preserve">Kommunikations- und Sicherheitstechnik</t>
  </si>
  <si>
    <t xml:space="preserve">Netzwerk, Sprechanlage, Brandmeldung</t>
  </si>
  <si>
    <t xml:space="preserve">460</t>
  </si>
  <si>
    <t xml:space="preserve">Förderanlagen</t>
  </si>
  <si>
    <t xml:space="preserve">Aufzüge, Fahranlagen</t>
  </si>
  <si>
    <t xml:space="preserve">470</t>
  </si>
  <si>
    <t xml:space="preserve">Nutzungsspezifische Anlagen</t>
  </si>
  <si>
    <t xml:space="preserve">Küchen-, Wäscherei-, Medientechnik</t>
  </si>
  <si>
    <t xml:space="preserve">480</t>
  </si>
  <si>
    <t xml:space="preserve">Gebäude- und Anlagenautomation</t>
  </si>
  <si>
    <t xml:space="preserve">Gebäudeleittechnik, Steuerung</t>
  </si>
  <si>
    <t xml:space="preserve">490</t>
  </si>
  <si>
    <t xml:space="preserve">Sonstige Maßnahmen Technische Anlagen</t>
  </si>
  <si>
    <t xml:space="preserve">Sonstige TGA-Leistungen</t>
  </si>
  <si>
    <t xml:space="preserve">Alles außerhalb des Bauwerks</t>
  </si>
  <si>
    <t xml:space="preserve">510</t>
  </si>
  <si>
    <t xml:space="preserve">Erdbau Außenanlagen</t>
  </si>
  <si>
    <t xml:space="preserve">Geländemodellierung, Aushub außen</t>
  </si>
  <si>
    <t xml:space="preserve">520</t>
  </si>
  <si>
    <t xml:space="preserve">Gründung, Unterbau Außenanlagen</t>
  </si>
  <si>
    <t xml:space="preserve">Unterbau für Wege und Flächen</t>
  </si>
  <si>
    <t xml:space="preserve">530</t>
  </si>
  <si>
    <t xml:space="preserve">Oberbau, Beläge, Einfassungen</t>
  </si>
  <si>
    <t xml:space="preserve">Wege, Zufahrten, Stellplätze, Pflaster</t>
  </si>
  <si>
    <t xml:space="preserve">540</t>
  </si>
  <si>
    <t xml:space="preserve">Baukonstruktion in Außenanlagen</t>
  </si>
  <si>
    <t xml:space="preserve">Mauern, Stützen, Treppen im Freien</t>
  </si>
  <si>
    <t xml:space="preserve">550</t>
  </si>
  <si>
    <t xml:space="preserve">Technische Anlagen in Außenanlagen</t>
  </si>
  <si>
    <t xml:space="preserve">Außenbeleuchtung, Entwässerung außen</t>
  </si>
  <si>
    <t xml:space="preserve">560</t>
  </si>
  <si>
    <t xml:space="preserve">Einbauten in Außenanlagen</t>
  </si>
  <si>
    <t xml:space="preserve">Ausstattungselemente im Freiraum</t>
  </si>
  <si>
    <t xml:space="preserve">570</t>
  </si>
  <si>
    <t xml:space="preserve">Vegetationsflächen</t>
  </si>
  <si>
    <t xml:space="preserve">Bepflanzung, Rasen, Grünflächen</t>
  </si>
  <si>
    <t xml:space="preserve">590</t>
  </si>
  <si>
    <t xml:space="preserve">Sonstige Maßnahmen Außenanlagen</t>
  </si>
  <si>
    <t xml:space="preserve">Sonstige Freiflächenleistungen</t>
  </si>
  <si>
    <t xml:space="preserve">Bewegliche und künstlerische Ausstattung</t>
  </si>
  <si>
    <t xml:space="preserve">610</t>
  </si>
  <si>
    <t xml:space="preserve">Allgemeine Ausstattung</t>
  </si>
  <si>
    <t xml:space="preserve">Möblierung, Beschilderung, Zubehör</t>
  </si>
  <si>
    <t xml:space="preserve">620</t>
  </si>
  <si>
    <t xml:space="preserve">Besondere Ausstattung</t>
  </si>
  <si>
    <t xml:space="preserve">Nutzungsspezifische Ausstattung</t>
  </si>
  <si>
    <t xml:space="preserve">630</t>
  </si>
  <si>
    <t xml:space="preserve">Informationstechnische Ausstattung</t>
  </si>
  <si>
    <t xml:space="preserve">Geräte, Endgeräte</t>
  </si>
  <si>
    <t xml:space="preserve">690</t>
  </si>
  <si>
    <t xml:space="preserve">Sonstige Ausstattung</t>
  </si>
  <si>
    <t xml:space="preserve">Künstlerische Objekte, Sonstiges</t>
  </si>
  <si>
    <t xml:space="preserve">Planung, Beratung, Gebühren</t>
  </si>
  <si>
    <t xml:space="preserve">710</t>
  </si>
  <si>
    <t xml:space="preserve">Bauherrenaufgaben</t>
  </si>
  <si>
    <t xml:space="preserve">Projektsteuerung, Bauherrenvertretung</t>
  </si>
  <si>
    <t xml:space="preserve">720</t>
  </si>
  <si>
    <t xml:space="preserve">Vorbereitung der Objektplanung</t>
  </si>
  <si>
    <t xml:space="preserve">Grundlagenermittlung, Untersuchungen</t>
  </si>
  <si>
    <t xml:space="preserve">730</t>
  </si>
  <si>
    <t xml:space="preserve">Objektplanung</t>
  </si>
  <si>
    <t xml:space="preserve">Architekten- / Objektplanerhonorar (HOAI)</t>
  </si>
  <si>
    <t xml:space="preserve">740</t>
  </si>
  <si>
    <t xml:space="preserve">Fachplanung</t>
  </si>
  <si>
    <t xml:space="preserve">Tragwerks-, TGA-, Fachingenieurleistungen</t>
  </si>
  <si>
    <t xml:space="preserve">750</t>
  </si>
  <si>
    <t xml:space="preserve">Künstlerische Leistungen</t>
  </si>
  <si>
    <t xml:space="preserve">Wettbewerbe, Kunst am Bau</t>
  </si>
  <si>
    <t xml:space="preserve">760</t>
  </si>
  <si>
    <t xml:space="preserve">Allgemeine Baunebenkosten</t>
  </si>
  <si>
    <t xml:space="preserve">Gutachten, Prüfungen, Genehmigungsgebühren</t>
  </si>
  <si>
    <t xml:space="preserve">770</t>
  </si>
  <si>
    <t xml:space="preserve">Sonstige Baunebenkosten</t>
  </si>
  <si>
    <t xml:space="preserve">Weitere projektbezogene Nebenkosten</t>
  </si>
  <si>
    <t xml:space="preserve">790</t>
  </si>
  <si>
    <t xml:space="preserve">Sonstige Maßnahmen Baunebenkosten</t>
  </si>
  <si>
    <t xml:space="preserve">Reserve Baunebenkosten</t>
  </si>
  <si>
    <t xml:space="preserve">Kosten der Projektfinanzierung</t>
  </si>
  <si>
    <t xml:space="preserve">810</t>
  </si>
  <si>
    <t xml:space="preserve">Finanzierungskosten</t>
  </si>
  <si>
    <t xml:space="preserve">Bereitstellung, Gebühren</t>
  </si>
  <si>
    <t xml:space="preserve">820</t>
  </si>
  <si>
    <t xml:space="preserve">Fremdkapitalzinsen</t>
  </si>
  <si>
    <t xml:space="preserve">Bauzeitzinsen Fremdkapital</t>
  </si>
  <si>
    <t xml:space="preserve">830</t>
  </si>
  <si>
    <t xml:space="preserve">Eigenkapitalzinsen</t>
  </si>
  <si>
    <t xml:space="preserve">Kalkulatorische Eigenkapitalverzinsung</t>
  </si>
  <si>
    <t xml:space="preserve">890</t>
  </si>
  <si>
    <t xml:space="preserve">Sonstige Finanzierungskosten</t>
  </si>
  <si>
    <t xml:space="preserve">Bürgschaften, sonstige Finanzierung</t>
  </si>
  <si>
    <t xml:space="preserve">KOSTENBERECHNUNG</t>
  </si>
  <si>
    <t xml:space="preserve">Positionsweise Kostenermittlung nach DIN 276 · Leistungsphase 3 (Entwurfsplanung) · Stand 2026</t>
  </si>
  <si>
    <t xml:space="preserve">Pos.</t>
  </si>
  <si>
    <t xml:space="preserve">Position / Leistung</t>
  </si>
  <si>
    <t xml:space="preserve">Menge</t>
  </si>
  <si>
    <t xml:space="preserve">Einheit</t>
  </si>
  <si>
    <t xml:space="preserve">EP netto</t>
  </si>
  <si>
    <t xml:space="preserve">Risiko</t>
  </si>
  <si>
    <t xml:space="preserve">Netto inkl. Risiko</t>
  </si>
  <si>
    <t xml:space="preserve">Kosten brutto</t>
  </si>
  <si>
    <t xml:space="preserve">Budget netto</t>
  </si>
  <si>
    <t xml:space="preserve">Grundstückskauf Baugrundstück</t>
  </si>
  <si>
    <t xml:space="preserve">Notar, Grunderwerbsteuer, Vermessung</t>
  </si>
  <si>
    <t xml:space="preserve">Ablösung Wegerecht Nachbargrundstück</t>
  </si>
  <si>
    <t xml:space="preserve">Abbruch Bestandsschuppen, Rodung</t>
  </si>
  <si>
    <t xml:space="preserve">Anschluss Kanal, Wasser, Strom</t>
  </si>
  <si>
    <t xml:space="preserve">Baustraße, Bauzaun, Baustelleneinrichtung</t>
  </si>
  <si>
    <t xml:space="preserve">Aushub Baugrube inkl. Abtransport</t>
  </si>
  <si>
    <t xml:space="preserve">Bodenplatte Stahlbeton inkl. Abdichtung</t>
  </si>
  <si>
    <t xml:space="preserve">Außenwände KS-Mauerwerk mit WDVS</t>
  </si>
  <si>
    <t xml:space="preserve">Fenster und Außentüren, 3-fach verglast</t>
  </si>
  <si>
    <t xml:space="preserve">Innenwände tragend und nichttragend</t>
  </si>
  <si>
    <t xml:space="preserve">Stahlbetondecken inkl. Schalung</t>
  </si>
  <si>
    <t xml:space="preserve">Treppenhaus Fertigteil inkl. Geländer</t>
  </si>
  <si>
    <t xml:space="preserve">Flachdach mit Abdichtung und Dämmung</t>
  </si>
  <si>
    <t xml:space="preserve">Gerüst und Baustellensicherung</t>
  </si>
  <si>
    <t xml:space="preserve">Sanitärinstallation Wohneinheiten</t>
  </si>
  <si>
    <t xml:space="preserve">Wärmepumpe und Fußbodenheizung</t>
  </si>
  <si>
    <t xml:space="preserve">Kontrollierte Wohnraumlüftung</t>
  </si>
  <si>
    <t xml:space="preserve">Elektroinstallation inkl. Verteilung</t>
  </si>
  <si>
    <t xml:space="preserve">Sprech-, Klingel- und Brandmeldeanlage</t>
  </si>
  <si>
    <t xml:space="preserve">Personenaufzug</t>
  </si>
  <si>
    <t xml:space="preserve">Geländemodellierung und Erdarbeiten außen</t>
  </si>
  <si>
    <t xml:space="preserve">Wege, Zufahrt und Stellplätze (Pflaster)</t>
  </si>
  <si>
    <t xml:space="preserve">Bepflanzung, Rasen und Grünflächen</t>
  </si>
  <si>
    <t xml:space="preserve">Briefkästen, Fahrradständer, Mülltonnenbox</t>
  </si>
  <si>
    <t xml:space="preserve">Projektsteuerung und Bauherrenvertretung</t>
  </si>
  <si>
    <t xml:space="preserve">Architekten- / Objektplanung (HOAI)</t>
  </si>
  <si>
    <t xml:space="preserve">Tragwerks- und TGA-Fachplanung</t>
  </si>
  <si>
    <t xml:space="preserve">Gutachten, Prüfstatik, Genehmigungsgebühren</t>
  </si>
  <si>
    <t xml:space="preserve">GESAMTSUMME  (netto · inkl. Risiko · brutto · Budget)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</si>
</sst>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€&quot;"/>
    <numFmt numFmtId="166" formatCode="0.0%"/>
    <numFmt numFmtId="167" formatCode="#,##0.##"/>
    <numFmt numFmtId="168" formatCode="#,##0.00&quot; €&quot;"/>
    <numFmt numFmtId="169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6C7A7A"/>
      <name val="Calibri"/>
      <family val="0"/>
      <charset val="1"/>
    </font>
    <font>
      <sz val="10"/>
      <color rgb="FF1D2B2B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1D2B2B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4"/>
      <color rgb="FF1D2B2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F5A5E"/>
      <name val="Calibri"/>
      <family val="0"/>
      <charset val="1"/>
    </font>
    <font>
      <sz val="10"/>
      <color rgb="FF6C7A7A"/>
      <name val="Calibri"/>
      <family val="0"/>
      <charset val="1"/>
    </font>
    <font>
      <b val="true"/>
      <sz val="10"/>
      <color rgb="FF1D2B2B"/>
      <name val="Calibri"/>
      <family val="0"/>
      <charset val="1"/>
    </font>
    <font>
      <sz val="9"/>
      <color rgb="FF6C7A7A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b val="true"/>
      <sz val="9"/>
      <color rgb="FF6C7A7A"/>
      <name val="Calibri"/>
      <family val="0"/>
      <charset val="1"/>
    </font>
    <font>
      <b val="true"/>
      <sz val="16"/>
      <color rgb="FFFFFFFF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F5A5E"/>
        <bgColor rgb="FF17807C"/>
      </patternFill>
    </fill>
    <fill>
      <patternFill patternType="solid">
        <fgColor rgb="FF17807C"/>
        <bgColor rgb="FF008080"/>
      </patternFill>
    </fill>
    <fill>
      <patternFill patternType="solid">
        <fgColor rgb="FFE39A2E"/>
        <bgColor rgb="FFC8871B"/>
      </patternFill>
    </fill>
    <fill>
      <patternFill patternType="solid">
        <fgColor rgb="FFFFFDF4"/>
        <bgColor rgb="FFFFFFFF"/>
      </patternFill>
    </fill>
    <fill>
      <patternFill patternType="solid">
        <fgColor rgb="FFE3F1EF"/>
        <bgColor rgb="FFE4F4EA"/>
      </patternFill>
    </fill>
    <fill>
      <patternFill patternType="solid">
        <fgColor rgb="FFFBEED4"/>
        <bgColor rgb="FFF7E1DE"/>
      </patternFill>
    </fill>
    <fill>
      <patternFill patternType="solid">
        <fgColor rgb="FFF2F9F8"/>
        <bgColor rgb="FFFFFDF4"/>
      </patternFill>
    </fill>
    <fill>
      <patternFill patternType="solid">
        <fgColor rgb="FFFFFFFF"/>
        <bgColor rgb="FFFFFDF4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BD9D7"/>
      </bottom>
      <diagonal/>
    </border>
    <border diagonalUp="false" diagonalDown="false"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 diagonalUp="false" diagonalDown="false">
      <left style="thin">
        <color rgb="FFCBD9D7"/>
      </left>
      <right style="thin">
        <color rgb="FFCBD9D7"/>
      </right>
      <top style="thin">
        <color rgb="FFCBD9D7"/>
      </top>
      <bottom style="thin">
        <color rgb="FFCBD9D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8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8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9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9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9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8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1"/>
        <family val="0"/>
        <b val="1"/>
        <color rgb="FF2E9E5B"/>
      </font>
      <fill>
        <patternFill>
          <bgColor rgb="FFE4F4EA"/>
        </patternFill>
      </fill>
    </dxf>
    <dxf>
      <font>
        <name val="Calibri"/>
        <charset val="1"/>
        <family val="0"/>
        <b val="1"/>
        <color rgb="FFC8871B"/>
      </font>
      <fill>
        <patternFill>
          <bgColor rgb="FFFBEED4"/>
        </patternFill>
      </fill>
    </dxf>
    <dxf>
      <font>
        <name val="Calibri"/>
        <charset val="1"/>
        <family val="0"/>
        <b val="1"/>
        <color rgb="FFC0392B"/>
      </font>
      <fill>
        <patternFill>
          <bgColor rgb="FFF7E1DE"/>
        </patternFill>
      </fill>
    </dxf>
    <dxf>
      <font>
        <name val="Calibri"/>
        <charset val="1"/>
        <family val="0"/>
        <color rgb="FFC0392B"/>
      </font>
    </dxf>
    <dxf>
      <font>
        <name val="Calibri"/>
        <charset val="1"/>
        <family val="0"/>
        <color rgb="FF2E9E5B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7807C"/>
      <rgbColor rgb="FFC0C0C0"/>
      <rgbColor rgb="FF6C7A7A"/>
      <rgbColor rgb="FF9999FF"/>
      <rgbColor rgb="FF993366"/>
      <rgbColor rgb="FFFFFDF4"/>
      <rgbColor rgb="FFE4F4EA"/>
      <rgbColor rgb="FF660066"/>
      <rgbColor rgb="FFFF8080"/>
      <rgbColor rgb="FF0066CC"/>
      <rgbColor rgb="FFCBD9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F1EF"/>
      <rgbColor rgb="FFF2F9F8"/>
      <rgbColor rgb="FFFBEED4"/>
      <rgbColor rgb="FF99CCFF"/>
      <rgbColor rgb="FFFF99CC"/>
      <rgbColor rgb="FFCC99FF"/>
      <rgbColor rgb="FFF7E1DE"/>
      <rgbColor rgb="FF3366FF"/>
      <rgbColor rgb="FF33CCCC"/>
      <rgbColor rgb="FF99CC00"/>
      <rgbColor rgb="FFFFCC00"/>
      <rgbColor rgb="FFE39A2E"/>
      <rgbColor rgb="FFC8871B"/>
      <rgbColor rgb="FF666699"/>
      <rgbColor rgb="FF969696"/>
      <rgbColor rgb="FF0F5A5E"/>
      <rgbColor rgb="FF2E9E5B"/>
      <rgbColor rgb="FF003300"/>
      <rgbColor rgb="FF333300"/>
      <rgbColor rgb="FFC0392B"/>
      <rgbColor rgb="FF993366"/>
      <rgbColor rgb="FF333399"/>
      <rgbColor rgb="FF1D2B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I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5" min="4" style="0" width="13"/>
    <col collapsed="false" customWidth="true" hidden="false" outlineLevel="0" max="6" min="6" style="0" width="15"/>
    <col collapsed="false" customWidth="true" hidden="false" outlineLevel="0" max="9" min="7" style="0" width="13"/>
  </cols>
  <sheetData>
    <row r="1" customFormat="false" ht="21.75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</row>
    <row r="2" customFormat="false" ht="21.75" hidden="false" customHeight="true" outlineLevel="0" collapsed="false">
      <c r="B2" s="1"/>
      <c r="C2" s="1"/>
      <c r="D2" s="1"/>
      <c r="E2" s="1"/>
      <c r="F2" s="1"/>
      <c r="G2" s="1"/>
      <c r="H2" s="1"/>
      <c r="I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I5" s="3"/>
    </row>
    <row r="6" customFormat="false" ht="19.5" hidden="false" customHeight="true" outlineLevel="0" collapsed="false">
      <c r="B6" s="4" t="s">
        <v>3</v>
      </c>
      <c r="C6" s="5" t="s">
        <v>4</v>
      </c>
      <c r="D6" s="5"/>
      <c r="E6" s="5"/>
      <c r="F6" s="4" t="s">
        <v>5</v>
      </c>
      <c r="G6" s="5" t="s">
        <v>6</v>
      </c>
      <c r="H6" s="5"/>
      <c r="I6" s="5"/>
    </row>
    <row r="7" customFormat="false" ht="19.5" hidden="false" customHeight="true" outlineLevel="0" collapsed="false">
      <c r="B7" s="4" t="s">
        <v>7</v>
      </c>
      <c r="C7" s="5" t="s">
        <v>8</v>
      </c>
      <c r="D7" s="5"/>
      <c r="E7" s="5"/>
      <c r="F7" s="4" t="s">
        <v>9</v>
      </c>
      <c r="G7" s="5" t="s">
        <v>10</v>
      </c>
      <c r="H7" s="5"/>
      <c r="I7" s="5"/>
    </row>
    <row r="8" customFormat="false" ht="19.5" hidden="false" customHeight="true" outlineLevel="0" collapsed="false">
      <c r="B8" s="4" t="s">
        <v>11</v>
      </c>
      <c r="C8" s="5" t="s">
        <v>12</v>
      </c>
      <c r="D8" s="5"/>
      <c r="E8" s="5"/>
      <c r="F8" s="4" t="s">
        <v>13</v>
      </c>
      <c r="G8" s="5" t="s">
        <v>14</v>
      </c>
      <c r="H8" s="5"/>
      <c r="I8" s="5"/>
    </row>
    <row r="9" customFormat="false" ht="19.5" hidden="false" customHeight="true" outlineLevel="0" collapsed="false">
      <c r="B9" s="4" t="s">
        <v>15</v>
      </c>
      <c r="C9" s="5" t="s">
        <v>16</v>
      </c>
      <c r="D9" s="5"/>
      <c r="E9" s="5"/>
      <c r="F9" s="4" t="s">
        <v>17</v>
      </c>
      <c r="G9" s="5" t="s">
        <v>18</v>
      </c>
      <c r="H9" s="5"/>
      <c r="I9" s="5"/>
    </row>
    <row r="10" customFormat="false" ht="19.5" hidden="false" customHeight="true" outlineLevel="0" collapsed="false">
      <c r="B10" s="4" t="s">
        <v>19</v>
      </c>
      <c r="C10" s="5" t="s">
        <v>20</v>
      </c>
      <c r="D10" s="5"/>
      <c r="E10" s="5"/>
      <c r="F10" s="4" t="s">
        <v>21</v>
      </c>
      <c r="G10" s="5" t="s">
        <v>22</v>
      </c>
      <c r="H10" s="5"/>
      <c r="I10" s="5"/>
    </row>
    <row r="12" customFormat="false" ht="21.75" hidden="false" customHeight="true" outlineLevel="0" collapsed="false">
      <c r="B12" s="3" t="s">
        <v>23</v>
      </c>
      <c r="C12" s="3"/>
      <c r="D12" s="3"/>
      <c r="E12" s="3"/>
      <c r="F12" s="3"/>
      <c r="G12" s="3"/>
      <c r="H12" s="3"/>
      <c r="I12" s="3"/>
    </row>
    <row r="13" customFormat="false" ht="15.75" hidden="false" customHeight="true" outlineLevel="0" collapsed="false">
      <c r="B13" s="6" t="s">
        <v>24</v>
      </c>
      <c r="C13" s="6"/>
      <c r="D13" s="7" t="s">
        <v>25</v>
      </c>
      <c r="E13" s="7"/>
      <c r="F13" s="8" t="s">
        <v>26</v>
      </c>
      <c r="G13" s="8"/>
      <c r="H13" s="9" t="s">
        <v>27</v>
      </c>
      <c r="I13" s="9"/>
    </row>
    <row r="14" customFormat="false" ht="31.5" hidden="false" customHeight="true" outlineLevel="0" collapsed="false">
      <c r="B14" s="10" t="n">
        <f aca="false">Kostenberechnung!J41</f>
        <v>2423437</v>
      </c>
      <c r="C14" s="10"/>
      <c r="D14" s="11" t="n">
        <f aca="false">Kostenberechnung!L41</f>
        <v>2774681.83</v>
      </c>
      <c r="E14" s="11"/>
      <c r="F14" s="12" t="n">
        <f aca="false">Kostenberechnung!M41</f>
        <v>2304000</v>
      </c>
      <c r="G14" s="12"/>
      <c r="H14" s="13" t="n">
        <f aca="false">Kostenberechnung!N41</f>
        <v>119437</v>
      </c>
      <c r="I14" s="13"/>
    </row>
    <row r="16" customFormat="false" ht="21.75" hidden="false" customHeight="true" outlineLevel="0" collapsed="false">
      <c r="B16" s="3" t="s">
        <v>28</v>
      </c>
      <c r="C16" s="3"/>
      <c r="D16" s="3"/>
      <c r="E16" s="3"/>
      <c r="F16" s="3"/>
      <c r="G16" s="3"/>
      <c r="H16" s="3"/>
      <c r="I16" s="3"/>
    </row>
    <row r="17" customFormat="false" ht="21.75" hidden="false" customHeight="true" outlineLevel="0" collapsed="false">
      <c r="B17" s="14" t="s">
        <v>29</v>
      </c>
      <c r="C17" s="14" t="s">
        <v>30</v>
      </c>
      <c r="D17" s="14"/>
      <c r="E17" s="14" t="s">
        <v>31</v>
      </c>
      <c r="F17" s="14" t="s">
        <v>32</v>
      </c>
      <c r="G17" s="14" t="s">
        <v>33</v>
      </c>
      <c r="H17" s="14" t="s">
        <v>27</v>
      </c>
      <c r="I17" s="14" t="s">
        <v>34</v>
      </c>
    </row>
    <row r="18" customFormat="false" ht="21.75" hidden="false" customHeight="true" outlineLevel="0" collapsed="false">
      <c r="B18" s="15" t="s">
        <v>35</v>
      </c>
      <c r="C18" s="16" t="s">
        <v>36</v>
      </c>
      <c r="D18" s="16"/>
      <c r="E18" s="17" t="n">
        <f aca="false">SUMIF(Kostenberechnung!$P$5:$P$40,100,Kostenberechnung!$J$5:$J$40)</f>
        <v>526480</v>
      </c>
      <c r="F18" s="18" t="n">
        <f aca="false">IFERROR(E18/Kostenberechnung!$J$41,0)</f>
        <v>0.217245176994492</v>
      </c>
      <c r="G18" s="19" t="n">
        <f aca="false">SUMIF(Kostenberechnung!$P$5:$P$40,100,Kostenberechnung!$M$5:$M$40)</f>
        <v>526000</v>
      </c>
      <c r="H18" s="17" t="n">
        <f aca="false">E18-G18</f>
        <v>480</v>
      </c>
      <c r="I18" s="20" t="str">
        <f aca="false">IF(G18=0,"–",IF(E18&lt;=G18,"Im Budget",IF(E18&lt;=G18*1.05,"Grenzwertig","Überschritten")))</f>
        <v>Grenzwertig</v>
      </c>
    </row>
    <row r="19" customFormat="false" ht="21.75" hidden="false" customHeight="true" outlineLevel="0" collapsed="false">
      <c r="B19" s="21" t="s">
        <v>37</v>
      </c>
      <c r="C19" s="22" t="s">
        <v>38</v>
      </c>
      <c r="D19" s="22"/>
      <c r="E19" s="23" t="n">
        <f aca="false">SUMIF(Kostenberechnung!$P$5:$P$40,200,Kostenberechnung!$J$5:$J$40)</f>
        <v>72900</v>
      </c>
      <c r="F19" s="24" t="n">
        <f aca="false">IFERROR(E19/Kostenberechnung!$J$41,0)</f>
        <v>0.0300812441173424</v>
      </c>
      <c r="G19" s="25" t="n">
        <f aca="false">SUMIF(Kostenberechnung!$P$5:$P$40,200,Kostenberechnung!$M$5:$M$40)</f>
        <v>66000</v>
      </c>
      <c r="H19" s="23" t="n">
        <f aca="false">E19-G19</f>
        <v>6900</v>
      </c>
      <c r="I19" s="26" t="str">
        <f aca="false">IF(G19=0,"–",IF(E19&lt;=G19,"Im Budget",IF(E19&lt;=G19*1.05,"Grenzwertig","Überschritten")))</f>
        <v>Überschritten</v>
      </c>
    </row>
    <row r="20" customFormat="false" ht="21.75" hidden="false" customHeight="true" outlineLevel="0" collapsed="false">
      <c r="B20" s="15" t="s">
        <v>39</v>
      </c>
      <c r="C20" s="16" t="s">
        <v>40</v>
      </c>
      <c r="D20" s="16"/>
      <c r="E20" s="17" t="n">
        <f aca="false">SUMIF(Kostenberechnung!$P$5:$P$40,300,Kostenberechnung!$J$5:$J$40)</f>
        <v>871561</v>
      </c>
      <c r="F20" s="18" t="n">
        <f aca="false">IFERROR(E20/Kostenberechnung!$J$41,0)</f>
        <v>0.35963839786221</v>
      </c>
      <c r="G20" s="19" t="n">
        <f aca="false">SUMIF(Kostenberechnung!$P$5:$P$40,300,Kostenberechnung!$M$5:$M$40)</f>
        <v>821000</v>
      </c>
      <c r="H20" s="17" t="n">
        <f aca="false">E20-G20</f>
        <v>50561</v>
      </c>
      <c r="I20" s="20" t="str">
        <f aca="false">IF(G20=0,"–",IF(E20&lt;=G20,"Im Budget",IF(E20&lt;=G20*1.05,"Grenzwertig","Überschritten")))</f>
        <v>Überschritten</v>
      </c>
    </row>
    <row r="21" customFormat="false" ht="21.75" hidden="false" customHeight="true" outlineLevel="0" collapsed="false">
      <c r="B21" s="21" t="s">
        <v>41</v>
      </c>
      <c r="C21" s="22" t="s">
        <v>42</v>
      </c>
      <c r="D21" s="22"/>
      <c r="E21" s="23" t="n">
        <f aca="false">SUMIF(Kostenberechnung!$P$5:$P$40,400,Kostenberechnung!$J$5:$J$40)</f>
        <v>481521</v>
      </c>
      <c r="F21" s="24" t="n">
        <f aca="false">IFERROR(E21/Kostenberechnung!$J$41,0)</f>
        <v>0.19869342590709</v>
      </c>
      <c r="G21" s="25" t="n">
        <f aca="false">SUMIF(Kostenberechnung!$P$5:$P$40,400,Kostenberechnung!$M$5:$M$40)</f>
        <v>445000</v>
      </c>
      <c r="H21" s="23" t="n">
        <f aca="false">E21-G21</f>
        <v>36521</v>
      </c>
      <c r="I21" s="26" t="str">
        <f aca="false">IF(G21=0,"–",IF(E21&lt;=G21,"Im Budget",IF(E21&lt;=G21*1.05,"Grenzwertig","Überschritten")))</f>
        <v>Überschritten</v>
      </c>
    </row>
    <row r="22" customFormat="false" ht="21.75" hidden="false" customHeight="true" outlineLevel="0" collapsed="false">
      <c r="B22" s="15" t="s">
        <v>43</v>
      </c>
      <c r="C22" s="16" t="s">
        <v>44</v>
      </c>
      <c r="D22" s="16"/>
      <c r="E22" s="17" t="n">
        <f aca="false">SUMIF(Kostenberechnung!$P$5:$P$40,500,Kostenberechnung!$J$5:$J$40)</f>
        <v>90465</v>
      </c>
      <c r="F22" s="18" t="n">
        <f aca="false">IFERROR(E22/Kostenberechnung!$J$41,0)</f>
        <v>0.0373292146649573</v>
      </c>
      <c r="G22" s="19" t="n">
        <f aca="false">SUMIF(Kostenberechnung!$P$5:$P$40,500,Kostenberechnung!$M$5:$M$40)</f>
        <v>84000</v>
      </c>
      <c r="H22" s="17" t="n">
        <f aca="false">E22-G22</f>
        <v>6465</v>
      </c>
      <c r="I22" s="20" t="str">
        <f aca="false">IF(G22=0,"–",IF(E22&lt;=G22,"Im Budget",IF(E22&lt;=G22*1.05,"Grenzwertig","Überschritten")))</f>
        <v>Überschritten</v>
      </c>
    </row>
    <row r="23" customFormat="false" ht="21.75" hidden="false" customHeight="true" outlineLevel="0" collapsed="false">
      <c r="B23" s="21" t="s">
        <v>45</v>
      </c>
      <c r="C23" s="22" t="s">
        <v>46</v>
      </c>
      <c r="D23" s="22"/>
      <c r="E23" s="23" t="n">
        <f aca="false">SUMIF(Kostenberechnung!$P$5:$P$40,600,Kostenberechnung!$J$5:$J$40)</f>
        <v>10290</v>
      </c>
      <c r="F23" s="24" t="n">
        <f aca="false">IFERROR(E23/Kostenberechnung!$J$41,0)</f>
        <v>0.00424603569228332</v>
      </c>
      <c r="G23" s="25" t="n">
        <f aca="false">SUMIF(Kostenberechnung!$P$5:$P$40,600,Kostenberechnung!$M$5:$M$40)</f>
        <v>10000</v>
      </c>
      <c r="H23" s="23" t="n">
        <f aca="false">E23-G23</f>
        <v>290</v>
      </c>
      <c r="I23" s="26" t="str">
        <f aca="false">IF(G23=0,"–",IF(E23&lt;=G23,"Im Budget",IF(E23&lt;=G23*1.05,"Grenzwertig","Überschritten")))</f>
        <v>Grenzwertig</v>
      </c>
    </row>
    <row r="24" customFormat="false" ht="21.75" hidden="false" customHeight="true" outlineLevel="0" collapsed="false">
      <c r="B24" s="15" t="s">
        <v>47</v>
      </c>
      <c r="C24" s="16" t="s">
        <v>48</v>
      </c>
      <c r="D24" s="16"/>
      <c r="E24" s="17" t="n">
        <f aca="false">SUMIF(Kostenberechnung!$P$5:$P$40,700,Kostenberechnung!$J$5:$J$40)</f>
        <v>321920</v>
      </c>
      <c r="F24" s="18" t="n">
        <f aca="false">IFERROR(E24/Kostenberechnung!$J$41,0)</f>
        <v>0.132836133144786</v>
      </c>
      <c r="G24" s="19" t="n">
        <f aca="false">SUMIF(Kostenberechnung!$P$5:$P$40,700,Kostenberechnung!$M$5:$M$40)</f>
        <v>307000</v>
      </c>
      <c r="H24" s="17" t="n">
        <f aca="false">E24-G24</f>
        <v>14920</v>
      </c>
      <c r="I24" s="20" t="str">
        <f aca="false">IF(G24=0,"–",IF(E24&lt;=G24,"Im Budget",IF(E24&lt;=G24*1.05,"Grenzwertig","Überschritten")))</f>
        <v>Grenzwertig</v>
      </c>
    </row>
    <row r="25" customFormat="false" ht="21.75" hidden="false" customHeight="true" outlineLevel="0" collapsed="false">
      <c r="B25" s="21" t="s">
        <v>49</v>
      </c>
      <c r="C25" s="22" t="s">
        <v>50</v>
      </c>
      <c r="D25" s="22"/>
      <c r="E25" s="23" t="n">
        <f aca="false">SUMIF(Kostenberechnung!$P$5:$P$40,800,Kostenberechnung!$J$5:$J$40)</f>
        <v>48300</v>
      </c>
      <c r="F25" s="24" t="n">
        <f aca="false">IFERROR(E25/Kostenberechnung!$J$41,0)</f>
        <v>0.0199303716168401</v>
      </c>
      <c r="G25" s="25" t="n">
        <f aca="false">SUMIF(Kostenberechnung!$P$5:$P$40,800,Kostenberechnung!$M$5:$M$40)</f>
        <v>45000</v>
      </c>
      <c r="H25" s="23" t="n">
        <f aca="false">E25-G25</f>
        <v>3300</v>
      </c>
      <c r="I25" s="26" t="str">
        <f aca="false">IF(G25=0,"–",IF(E25&lt;=G25,"Im Budget",IF(E25&lt;=G25*1.05,"Grenzwertig","Überschritten")))</f>
        <v>Überschritten</v>
      </c>
    </row>
    <row r="26" customFormat="false" ht="24" hidden="false" customHeight="true" outlineLevel="0" collapsed="false">
      <c r="B26" s="27" t="s">
        <v>51</v>
      </c>
      <c r="C26" s="27"/>
      <c r="D26" s="27"/>
      <c r="E26" s="28" t="n">
        <f aca="false">SUM(E18:E25)</f>
        <v>2423437</v>
      </c>
      <c r="F26" s="29" t="n">
        <f aca="false">SUM(F18:F25)</f>
        <v>1</v>
      </c>
      <c r="G26" s="28" t="n">
        <f aca="false">SUM(G18:G25)</f>
        <v>2304000</v>
      </c>
      <c r="H26" s="28" t="n">
        <f aca="false">SUM(H18:H25)</f>
        <v>119437</v>
      </c>
      <c r="I26" s="30" t="str">
        <f aca="false">IF(H26&lt;=0,"Im Budget",IF(H26&lt;=G26*0.03,"Grenzwertig","Überschritten"))</f>
        <v>Überschritten</v>
      </c>
    </row>
    <row r="28" customFormat="false" ht="21.75" hidden="false" customHeight="true" outlineLevel="0" collapsed="false">
      <c r="B28" s="3" t="s">
        <v>52</v>
      </c>
      <c r="C28" s="3"/>
      <c r="D28" s="3"/>
      <c r="E28" s="3"/>
      <c r="F28" s="3"/>
      <c r="G28" s="3"/>
      <c r="H28" s="3"/>
      <c r="I28" s="3"/>
    </row>
    <row r="29" customFormat="false" ht="15.75" hidden="false" customHeight="true" outlineLevel="0" collapsed="false">
      <c r="B29" s="31" t="s">
        <v>53</v>
      </c>
      <c r="C29" s="31"/>
      <c r="D29" s="31"/>
      <c r="E29" s="31"/>
      <c r="F29" s="31"/>
      <c r="G29" s="31"/>
      <c r="H29" s="31"/>
      <c r="I29" s="31"/>
    </row>
    <row r="30" customFormat="false" ht="15.75" hidden="false" customHeight="true" outlineLevel="0" collapsed="false">
      <c r="B30" s="31" t="s">
        <v>54</v>
      </c>
      <c r="C30" s="31"/>
      <c r="D30" s="31"/>
      <c r="E30" s="31"/>
      <c r="F30" s="31"/>
      <c r="G30" s="31"/>
      <c r="H30" s="31"/>
      <c r="I30" s="31"/>
    </row>
    <row r="31" customFormat="false" ht="15.75" hidden="false" customHeight="true" outlineLevel="0" collapsed="false">
      <c r="B31" s="31" t="s">
        <v>55</v>
      </c>
      <c r="C31" s="31"/>
      <c r="D31" s="31"/>
      <c r="E31" s="31"/>
      <c r="F31" s="31"/>
      <c r="G31" s="31"/>
      <c r="H31" s="31"/>
      <c r="I31" s="31"/>
    </row>
    <row r="32" customFormat="false" ht="15.75" hidden="false" customHeight="true" outlineLevel="0" collapsed="false">
      <c r="B32" s="31" t="s">
        <v>56</v>
      </c>
      <c r="C32" s="31"/>
      <c r="D32" s="31"/>
      <c r="E32" s="31"/>
      <c r="F32" s="31"/>
      <c r="G32" s="31"/>
      <c r="H32" s="31"/>
      <c r="I32" s="31"/>
    </row>
    <row r="33" customFormat="false" ht="15.75" hidden="false" customHeight="true" outlineLevel="0" collapsed="false">
      <c r="B33" s="31" t="s">
        <v>57</v>
      </c>
      <c r="C33" s="31"/>
      <c r="D33" s="31"/>
      <c r="E33" s="31"/>
      <c r="F33" s="31"/>
      <c r="G33" s="31"/>
      <c r="H33" s="31"/>
      <c r="I33" s="31"/>
    </row>
  </sheetData>
  <mergeCells count="39">
    <mergeCell ref="B1:I2"/>
    <mergeCell ref="B3:I3"/>
    <mergeCell ref="B5:I5"/>
    <mergeCell ref="C6:E6"/>
    <mergeCell ref="G6:I6"/>
    <mergeCell ref="C7:E7"/>
    <mergeCell ref="G7:I7"/>
    <mergeCell ref="C8:E8"/>
    <mergeCell ref="G8:I8"/>
    <mergeCell ref="C9:E9"/>
    <mergeCell ref="G9:I9"/>
    <mergeCell ref="C10:E10"/>
    <mergeCell ref="G10:I10"/>
    <mergeCell ref="B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6:I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26:D26"/>
    <mergeCell ref="B28:I28"/>
    <mergeCell ref="B29:I29"/>
    <mergeCell ref="B30:I30"/>
    <mergeCell ref="B31:I31"/>
    <mergeCell ref="B32:I32"/>
    <mergeCell ref="B33:I33"/>
  </mergeCells>
  <conditionalFormatting sqref="F18:F25">
    <cfRule type="dataBar" priority="2">
      <dataBar showValue="1" minLength="10" maxLength="90">
        <cfvo type="num" val="0"/>
        <cfvo type="num" val="0.6"/>
        <color rgb="FF17807C"/>
      </dataBar>
      <extLst>
        <ext xmlns:x14="http://schemas.microsoft.com/office/spreadsheetml/2009/9/main" uri="{B025F937-C7B1-47D3-B67F-A62EFF666E3E}">
          <x14:id>{582E4630-55A5-46FE-BB10-9020B7602588}</x14:id>
        </ext>
      </extLst>
    </cfRule>
  </conditionalFormatting>
  <conditionalFormatting sqref="I18:I25">
    <cfRule type="cellIs" priority="3" operator="equal" aboveAverage="0" equalAverage="0" bottom="0" percent="0" rank="0" text="" dxfId="0">
      <formula>"Im Budget"</formula>
    </cfRule>
    <cfRule type="cellIs" priority="4" operator="equal" aboveAverage="0" equalAverage="0" bottom="0" percent="0" rank="0" text="" dxfId="1">
      <formula>"Grenzwertig"</formula>
    </cfRule>
    <cfRule type="cellIs" priority="5" operator="equal" aboveAverage="0" equalAverage="0" bottom="0" percent="0" rank="0" text="" dxfId="2">
      <formula>"Überschritten"</formula>
    </cfRule>
  </conditionalFormatting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82E4630-55A5-46FE-BB10-9020B7602588}">
            <x14:dataBar minLength="10" maxLength="90" axisPosition="none" gradient="true">
              <x14:cfvo type="num">
                <xm:f>0</xm:f>
              </x14:cfvo>
              <x14:cfvo type="num">
                <xm:f>0.6</xm:f>
              </x14:cfvo>
              <x14:negativeFillColor rgb="FF17807C"/>
              <x14:axisColor rgb="FF000000"/>
            </x14:dataBar>
          </x14:cfRule>
          <xm:sqref>F18:F25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42"/>
    <col collapsed="false" customWidth="true" hidden="false" outlineLevel="0" max="3" min="3" style="0" width="52"/>
    <col collapsed="false" customWidth="true" hidden="true" outlineLevel="0" max="6" min="6" style="0" width="10"/>
    <col collapsed="false" customWidth="true" hidden="true" outlineLevel="0" max="7" min="7" style="0" width="13"/>
    <col collapsed="false" customWidth="true" hidden="true" outlineLevel="0" max="8" min="8" style="0" width="10"/>
  </cols>
  <sheetData>
    <row r="1" customFormat="false" ht="25.5" hidden="false" customHeight="true" outlineLevel="0" collapsed="false">
      <c r="A1" s="32" t="s">
        <v>58</v>
      </c>
      <c r="B1" s="32"/>
      <c r="C1" s="32"/>
    </row>
    <row r="2" customFormat="false" ht="18" hidden="false" customHeight="true" outlineLevel="0" collapsed="false">
      <c r="A2" s="33" t="s">
        <v>59</v>
      </c>
      <c r="B2" s="33"/>
      <c r="C2" s="33"/>
    </row>
    <row r="4" customFormat="false" ht="15" hidden="false" customHeight="false" outlineLevel="0" collapsed="false">
      <c r="A4" s="14" t="s">
        <v>29</v>
      </c>
      <c r="B4" s="14" t="s">
        <v>60</v>
      </c>
      <c r="C4" s="14" t="s">
        <v>61</v>
      </c>
      <c r="F4" s="34" t="s">
        <v>62</v>
      </c>
      <c r="H4" s="34" t="s">
        <v>63</v>
      </c>
    </row>
    <row r="5" customFormat="false" ht="15" hidden="false" customHeight="false" outlineLevel="0" collapsed="false">
      <c r="A5" s="14" t="s">
        <v>35</v>
      </c>
      <c r="B5" s="35" t="s">
        <v>36</v>
      </c>
      <c r="C5" s="36" t="s">
        <v>64</v>
      </c>
      <c r="F5" s="37" t="s">
        <v>65</v>
      </c>
      <c r="H5" s="38" t="n">
        <v>0</v>
      </c>
    </row>
    <row r="6" customFormat="false" ht="15" hidden="false" customHeight="false" outlineLevel="0" collapsed="false">
      <c r="A6" s="21" t="s">
        <v>66</v>
      </c>
      <c r="B6" s="22" t="s">
        <v>67</v>
      </c>
      <c r="C6" s="39" t="s">
        <v>68</v>
      </c>
      <c r="F6" s="37" t="s">
        <v>69</v>
      </c>
      <c r="H6" s="38" t="n">
        <v>0.07</v>
      </c>
    </row>
    <row r="7" customFormat="false" ht="15" hidden="false" customHeight="false" outlineLevel="0" collapsed="false">
      <c r="A7" s="15" t="s">
        <v>70</v>
      </c>
      <c r="B7" s="16" t="s">
        <v>71</v>
      </c>
      <c r="C7" s="40" t="s">
        <v>72</v>
      </c>
      <c r="F7" s="37" t="s">
        <v>73</v>
      </c>
      <c r="H7" s="38" t="n">
        <v>0.19</v>
      </c>
    </row>
    <row r="8" customFormat="false" ht="15" hidden="false" customHeight="false" outlineLevel="0" collapsed="false">
      <c r="A8" s="21" t="s">
        <v>74</v>
      </c>
      <c r="B8" s="22" t="s">
        <v>75</v>
      </c>
      <c r="C8" s="39" t="s">
        <v>76</v>
      </c>
      <c r="F8" s="37" t="s">
        <v>77</v>
      </c>
    </row>
    <row r="9" customFormat="false" ht="15" hidden="false" customHeight="false" outlineLevel="0" collapsed="false">
      <c r="A9" s="14" t="s">
        <v>37</v>
      </c>
      <c r="B9" s="35" t="s">
        <v>38</v>
      </c>
      <c r="C9" s="36" t="s">
        <v>78</v>
      </c>
      <c r="F9" s="37" t="s">
        <v>79</v>
      </c>
    </row>
    <row r="10" customFormat="false" ht="15" hidden="false" customHeight="false" outlineLevel="0" collapsed="false">
      <c r="A10" s="21" t="s">
        <v>80</v>
      </c>
      <c r="B10" s="22" t="s">
        <v>81</v>
      </c>
      <c r="C10" s="39" t="s">
        <v>82</v>
      </c>
      <c r="F10" s="37" t="s">
        <v>83</v>
      </c>
    </row>
    <row r="11" customFormat="false" ht="15" hidden="false" customHeight="false" outlineLevel="0" collapsed="false">
      <c r="A11" s="15" t="s">
        <v>84</v>
      </c>
      <c r="B11" s="16" t="s">
        <v>85</v>
      </c>
      <c r="C11" s="40" t="s">
        <v>86</v>
      </c>
      <c r="F11" s="37" t="s">
        <v>87</v>
      </c>
    </row>
    <row r="12" customFormat="false" ht="15" hidden="false" customHeight="false" outlineLevel="0" collapsed="false">
      <c r="A12" s="21" t="s">
        <v>88</v>
      </c>
      <c r="B12" s="22" t="s">
        <v>89</v>
      </c>
      <c r="C12" s="39" t="s">
        <v>90</v>
      </c>
      <c r="F12" s="37" t="s">
        <v>91</v>
      </c>
    </row>
    <row r="13" customFormat="false" ht="15" hidden="false" customHeight="false" outlineLevel="0" collapsed="false">
      <c r="A13" s="15" t="s">
        <v>92</v>
      </c>
      <c r="B13" s="16" t="s">
        <v>93</v>
      </c>
      <c r="C13" s="40" t="s">
        <v>94</v>
      </c>
      <c r="F13" s="37" t="s">
        <v>95</v>
      </c>
    </row>
    <row r="14" customFormat="false" ht="15" hidden="false" customHeight="false" outlineLevel="0" collapsed="false">
      <c r="A14" s="21" t="s">
        <v>96</v>
      </c>
      <c r="B14" s="22" t="s">
        <v>97</v>
      </c>
      <c r="C14" s="39" t="s">
        <v>98</v>
      </c>
      <c r="F14" s="37" t="s">
        <v>99</v>
      </c>
    </row>
    <row r="15" customFormat="false" ht="15" hidden="false" customHeight="false" outlineLevel="0" collapsed="false">
      <c r="A15" s="14" t="s">
        <v>39</v>
      </c>
      <c r="B15" s="35" t="s">
        <v>40</v>
      </c>
      <c r="C15" s="36" t="s">
        <v>100</v>
      </c>
    </row>
    <row r="16" customFormat="false" ht="15" hidden="false" customHeight="false" outlineLevel="0" collapsed="false">
      <c r="A16" s="21" t="s">
        <v>101</v>
      </c>
      <c r="B16" s="22" t="s">
        <v>102</v>
      </c>
      <c r="C16" s="39" t="s">
        <v>103</v>
      </c>
    </row>
    <row r="17" customFormat="false" ht="15" hidden="false" customHeight="false" outlineLevel="0" collapsed="false">
      <c r="A17" s="15" t="s">
        <v>104</v>
      </c>
      <c r="B17" s="16" t="s">
        <v>105</v>
      </c>
      <c r="C17" s="40" t="s">
        <v>106</v>
      </c>
    </row>
    <row r="18" customFormat="false" ht="15" hidden="false" customHeight="false" outlineLevel="0" collapsed="false">
      <c r="A18" s="21" t="s">
        <v>107</v>
      </c>
      <c r="B18" s="22" t="s">
        <v>108</v>
      </c>
      <c r="C18" s="39" t="s">
        <v>109</v>
      </c>
    </row>
    <row r="19" customFormat="false" ht="15" hidden="false" customHeight="false" outlineLevel="0" collapsed="false">
      <c r="A19" s="15" t="s">
        <v>110</v>
      </c>
      <c r="B19" s="16" t="s">
        <v>111</v>
      </c>
      <c r="C19" s="40" t="s">
        <v>112</v>
      </c>
    </row>
    <row r="20" customFormat="false" ht="15" hidden="false" customHeight="false" outlineLevel="0" collapsed="false">
      <c r="A20" s="21" t="s">
        <v>113</v>
      </c>
      <c r="B20" s="22" t="s">
        <v>114</v>
      </c>
      <c r="C20" s="39" t="s">
        <v>115</v>
      </c>
    </row>
    <row r="21" customFormat="false" ht="15" hidden="false" customHeight="false" outlineLevel="0" collapsed="false">
      <c r="A21" s="15" t="s">
        <v>116</v>
      </c>
      <c r="B21" s="16" t="s">
        <v>117</v>
      </c>
      <c r="C21" s="40" t="s">
        <v>118</v>
      </c>
    </row>
    <row r="22" customFormat="false" ht="15" hidden="false" customHeight="false" outlineLevel="0" collapsed="false">
      <c r="A22" s="21" t="s">
        <v>119</v>
      </c>
      <c r="B22" s="22" t="s">
        <v>120</v>
      </c>
      <c r="C22" s="39" t="s">
        <v>121</v>
      </c>
    </row>
    <row r="23" customFormat="false" ht="15" hidden="false" customHeight="false" outlineLevel="0" collapsed="false">
      <c r="A23" s="15" t="s">
        <v>122</v>
      </c>
      <c r="B23" s="16" t="s">
        <v>123</v>
      </c>
      <c r="C23" s="40" t="s">
        <v>124</v>
      </c>
    </row>
    <row r="24" customFormat="false" ht="15" hidden="false" customHeight="false" outlineLevel="0" collapsed="false">
      <c r="A24" s="21" t="s">
        <v>125</v>
      </c>
      <c r="B24" s="22" t="s">
        <v>126</v>
      </c>
      <c r="C24" s="39" t="s">
        <v>127</v>
      </c>
    </row>
    <row r="25" customFormat="false" ht="15" hidden="false" customHeight="false" outlineLevel="0" collapsed="false">
      <c r="A25" s="14" t="s">
        <v>41</v>
      </c>
      <c r="B25" s="35" t="s">
        <v>42</v>
      </c>
      <c r="C25" s="36" t="s">
        <v>128</v>
      </c>
    </row>
    <row r="26" customFormat="false" ht="15" hidden="false" customHeight="false" outlineLevel="0" collapsed="false">
      <c r="A26" s="21" t="s">
        <v>129</v>
      </c>
      <c r="B26" s="22" t="s">
        <v>130</v>
      </c>
      <c r="C26" s="39" t="s">
        <v>131</v>
      </c>
    </row>
    <row r="27" customFormat="false" ht="15" hidden="false" customHeight="false" outlineLevel="0" collapsed="false">
      <c r="A27" s="15" t="s">
        <v>132</v>
      </c>
      <c r="B27" s="16" t="s">
        <v>133</v>
      </c>
      <c r="C27" s="40" t="s">
        <v>134</v>
      </c>
    </row>
    <row r="28" customFormat="false" ht="15" hidden="false" customHeight="false" outlineLevel="0" collapsed="false">
      <c r="A28" s="21" t="s">
        <v>135</v>
      </c>
      <c r="B28" s="22" t="s">
        <v>136</v>
      </c>
      <c r="C28" s="39" t="s">
        <v>137</v>
      </c>
    </row>
    <row r="29" customFormat="false" ht="15" hidden="false" customHeight="false" outlineLevel="0" collapsed="false">
      <c r="A29" s="15" t="s">
        <v>138</v>
      </c>
      <c r="B29" s="16" t="s">
        <v>139</v>
      </c>
      <c r="C29" s="40" t="s">
        <v>140</v>
      </c>
    </row>
    <row r="30" customFormat="false" ht="15" hidden="false" customHeight="false" outlineLevel="0" collapsed="false">
      <c r="A30" s="21" t="s">
        <v>141</v>
      </c>
      <c r="B30" s="22" t="s">
        <v>142</v>
      </c>
      <c r="C30" s="39" t="s">
        <v>143</v>
      </c>
    </row>
    <row r="31" customFormat="false" ht="15" hidden="false" customHeight="false" outlineLevel="0" collapsed="false">
      <c r="A31" s="15" t="s">
        <v>144</v>
      </c>
      <c r="B31" s="16" t="s">
        <v>145</v>
      </c>
      <c r="C31" s="40" t="s">
        <v>146</v>
      </c>
    </row>
    <row r="32" customFormat="false" ht="15" hidden="false" customHeight="false" outlineLevel="0" collapsed="false">
      <c r="A32" s="21" t="s">
        <v>147</v>
      </c>
      <c r="B32" s="22" t="s">
        <v>148</v>
      </c>
      <c r="C32" s="39" t="s">
        <v>149</v>
      </c>
    </row>
    <row r="33" customFormat="false" ht="15" hidden="false" customHeight="false" outlineLevel="0" collapsed="false">
      <c r="A33" s="15" t="s">
        <v>150</v>
      </c>
      <c r="B33" s="16" t="s">
        <v>151</v>
      </c>
      <c r="C33" s="40" t="s">
        <v>152</v>
      </c>
    </row>
    <row r="34" customFormat="false" ht="15" hidden="false" customHeight="false" outlineLevel="0" collapsed="false">
      <c r="A34" s="21" t="s">
        <v>153</v>
      </c>
      <c r="B34" s="22" t="s">
        <v>154</v>
      </c>
      <c r="C34" s="39" t="s">
        <v>155</v>
      </c>
    </row>
    <row r="35" customFormat="false" ht="15" hidden="false" customHeight="false" outlineLevel="0" collapsed="false">
      <c r="A35" s="14" t="s">
        <v>43</v>
      </c>
      <c r="B35" s="35" t="s">
        <v>44</v>
      </c>
      <c r="C35" s="36" t="s">
        <v>156</v>
      </c>
    </row>
    <row r="36" customFormat="false" ht="15" hidden="false" customHeight="false" outlineLevel="0" collapsed="false">
      <c r="A36" s="21" t="s">
        <v>157</v>
      </c>
      <c r="B36" s="22" t="s">
        <v>158</v>
      </c>
      <c r="C36" s="39" t="s">
        <v>159</v>
      </c>
    </row>
    <row r="37" customFormat="false" ht="15" hidden="false" customHeight="false" outlineLevel="0" collapsed="false">
      <c r="A37" s="15" t="s">
        <v>160</v>
      </c>
      <c r="B37" s="16" t="s">
        <v>161</v>
      </c>
      <c r="C37" s="40" t="s">
        <v>162</v>
      </c>
    </row>
    <row r="38" customFormat="false" ht="15" hidden="false" customHeight="false" outlineLevel="0" collapsed="false">
      <c r="A38" s="21" t="s">
        <v>163</v>
      </c>
      <c r="B38" s="22" t="s">
        <v>164</v>
      </c>
      <c r="C38" s="39" t="s">
        <v>165</v>
      </c>
    </row>
    <row r="39" customFormat="false" ht="15" hidden="false" customHeight="false" outlineLevel="0" collapsed="false">
      <c r="A39" s="15" t="s">
        <v>166</v>
      </c>
      <c r="B39" s="16" t="s">
        <v>167</v>
      </c>
      <c r="C39" s="40" t="s">
        <v>168</v>
      </c>
    </row>
    <row r="40" customFormat="false" ht="15" hidden="false" customHeight="false" outlineLevel="0" collapsed="false">
      <c r="A40" s="21" t="s">
        <v>169</v>
      </c>
      <c r="B40" s="22" t="s">
        <v>170</v>
      </c>
      <c r="C40" s="39" t="s">
        <v>171</v>
      </c>
    </row>
    <row r="41" customFormat="false" ht="15" hidden="false" customHeight="false" outlineLevel="0" collapsed="false">
      <c r="A41" s="15" t="s">
        <v>172</v>
      </c>
      <c r="B41" s="16" t="s">
        <v>173</v>
      </c>
      <c r="C41" s="40" t="s">
        <v>174</v>
      </c>
    </row>
    <row r="42" customFormat="false" ht="15" hidden="false" customHeight="false" outlineLevel="0" collapsed="false">
      <c r="A42" s="21" t="s">
        <v>175</v>
      </c>
      <c r="B42" s="22" t="s">
        <v>176</v>
      </c>
      <c r="C42" s="39" t="s">
        <v>177</v>
      </c>
    </row>
    <row r="43" customFormat="false" ht="15" hidden="false" customHeight="false" outlineLevel="0" collapsed="false">
      <c r="A43" s="15" t="s">
        <v>178</v>
      </c>
      <c r="B43" s="16" t="s">
        <v>179</v>
      </c>
      <c r="C43" s="40" t="s">
        <v>180</v>
      </c>
    </row>
    <row r="44" customFormat="false" ht="15" hidden="false" customHeight="false" outlineLevel="0" collapsed="false">
      <c r="A44" s="14" t="s">
        <v>45</v>
      </c>
      <c r="B44" s="35" t="s">
        <v>46</v>
      </c>
      <c r="C44" s="36" t="s">
        <v>181</v>
      </c>
    </row>
    <row r="45" customFormat="false" ht="15" hidden="false" customHeight="false" outlineLevel="0" collapsed="false">
      <c r="A45" s="15" t="s">
        <v>182</v>
      </c>
      <c r="B45" s="16" t="s">
        <v>183</v>
      </c>
      <c r="C45" s="40" t="s">
        <v>184</v>
      </c>
    </row>
    <row r="46" customFormat="false" ht="15" hidden="false" customHeight="false" outlineLevel="0" collapsed="false">
      <c r="A46" s="21" t="s">
        <v>185</v>
      </c>
      <c r="B46" s="22" t="s">
        <v>186</v>
      </c>
      <c r="C46" s="39" t="s">
        <v>187</v>
      </c>
    </row>
    <row r="47" customFormat="false" ht="15" hidden="false" customHeight="false" outlineLevel="0" collapsed="false">
      <c r="A47" s="15" t="s">
        <v>188</v>
      </c>
      <c r="B47" s="16" t="s">
        <v>189</v>
      </c>
      <c r="C47" s="40" t="s">
        <v>190</v>
      </c>
    </row>
    <row r="48" customFormat="false" ht="15" hidden="false" customHeight="false" outlineLevel="0" collapsed="false">
      <c r="A48" s="21" t="s">
        <v>191</v>
      </c>
      <c r="B48" s="22" t="s">
        <v>192</v>
      </c>
      <c r="C48" s="39" t="s">
        <v>193</v>
      </c>
    </row>
    <row r="49" customFormat="false" ht="15" hidden="false" customHeight="false" outlineLevel="0" collapsed="false">
      <c r="A49" s="14" t="s">
        <v>47</v>
      </c>
      <c r="B49" s="35" t="s">
        <v>48</v>
      </c>
      <c r="C49" s="36" t="s">
        <v>194</v>
      </c>
    </row>
    <row r="50" customFormat="false" ht="15" hidden="false" customHeight="false" outlineLevel="0" collapsed="false">
      <c r="A50" s="21" t="s">
        <v>195</v>
      </c>
      <c r="B50" s="22" t="s">
        <v>196</v>
      </c>
      <c r="C50" s="39" t="s">
        <v>197</v>
      </c>
    </row>
    <row r="51" customFormat="false" ht="15" hidden="false" customHeight="false" outlineLevel="0" collapsed="false">
      <c r="A51" s="15" t="s">
        <v>198</v>
      </c>
      <c r="B51" s="16" t="s">
        <v>199</v>
      </c>
      <c r="C51" s="40" t="s">
        <v>200</v>
      </c>
    </row>
    <row r="52" customFormat="false" ht="15" hidden="false" customHeight="false" outlineLevel="0" collapsed="false">
      <c r="A52" s="21" t="s">
        <v>201</v>
      </c>
      <c r="B52" s="22" t="s">
        <v>202</v>
      </c>
      <c r="C52" s="39" t="s">
        <v>203</v>
      </c>
    </row>
    <row r="53" customFormat="false" ht="15" hidden="false" customHeight="false" outlineLevel="0" collapsed="false">
      <c r="A53" s="15" t="s">
        <v>204</v>
      </c>
      <c r="B53" s="16" t="s">
        <v>205</v>
      </c>
      <c r="C53" s="40" t="s">
        <v>206</v>
      </c>
    </row>
    <row r="54" customFormat="false" ht="15" hidden="false" customHeight="false" outlineLevel="0" collapsed="false">
      <c r="A54" s="21" t="s">
        <v>207</v>
      </c>
      <c r="B54" s="22" t="s">
        <v>208</v>
      </c>
      <c r="C54" s="39" t="s">
        <v>209</v>
      </c>
    </row>
    <row r="55" customFormat="false" ht="15" hidden="false" customHeight="false" outlineLevel="0" collapsed="false">
      <c r="A55" s="15" t="s">
        <v>210</v>
      </c>
      <c r="B55" s="16" t="s">
        <v>211</v>
      </c>
      <c r="C55" s="40" t="s">
        <v>212</v>
      </c>
    </row>
    <row r="56" customFormat="false" ht="15" hidden="false" customHeight="false" outlineLevel="0" collapsed="false">
      <c r="A56" s="21" t="s">
        <v>213</v>
      </c>
      <c r="B56" s="22" t="s">
        <v>214</v>
      </c>
      <c r="C56" s="39" t="s">
        <v>215</v>
      </c>
    </row>
    <row r="57" customFormat="false" ht="15" hidden="false" customHeight="false" outlineLevel="0" collapsed="false">
      <c r="A57" s="15" t="s">
        <v>216</v>
      </c>
      <c r="B57" s="16" t="s">
        <v>217</v>
      </c>
      <c r="C57" s="40" t="s">
        <v>218</v>
      </c>
    </row>
    <row r="58" customFormat="false" ht="15" hidden="false" customHeight="false" outlineLevel="0" collapsed="false">
      <c r="A58" s="14" t="s">
        <v>49</v>
      </c>
      <c r="B58" s="35" t="s">
        <v>50</v>
      </c>
      <c r="C58" s="36" t="s">
        <v>219</v>
      </c>
    </row>
    <row r="59" customFormat="false" ht="15" hidden="false" customHeight="false" outlineLevel="0" collapsed="false">
      <c r="A59" s="15" t="s">
        <v>220</v>
      </c>
      <c r="B59" s="16" t="s">
        <v>221</v>
      </c>
      <c r="C59" s="40" t="s">
        <v>222</v>
      </c>
    </row>
    <row r="60" customFormat="false" ht="15" hidden="false" customHeight="false" outlineLevel="0" collapsed="false">
      <c r="A60" s="21" t="s">
        <v>223</v>
      </c>
      <c r="B60" s="22" t="s">
        <v>224</v>
      </c>
      <c r="C60" s="39" t="s">
        <v>225</v>
      </c>
    </row>
    <row r="61" customFormat="false" ht="15" hidden="false" customHeight="false" outlineLevel="0" collapsed="false">
      <c r="A61" s="15" t="s">
        <v>226</v>
      </c>
      <c r="B61" s="16" t="s">
        <v>227</v>
      </c>
      <c r="C61" s="40" t="s">
        <v>228</v>
      </c>
    </row>
    <row r="62" customFormat="false" ht="15" hidden="false" customHeight="false" outlineLevel="0" collapsed="false">
      <c r="A62" s="21" t="s">
        <v>229</v>
      </c>
      <c r="B62" s="22" t="s">
        <v>230</v>
      </c>
      <c r="C62" s="39" t="s">
        <v>231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7"/>
    <col collapsed="false" customWidth="true" hidden="false" outlineLevel="0" max="3" min="3" style="0" width="30"/>
    <col collapsed="false" customWidth="true" hidden="false" outlineLevel="0" max="4" min="4" style="0" width="34"/>
    <col collapsed="false" customWidth="true" hidden="false" outlineLevel="0" max="6" min="5" style="0" width="9"/>
    <col collapsed="false" customWidth="true" hidden="false" outlineLevel="0" max="7" min="7" style="0" width="12"/>
    <col collapsed="false" customWidth="true" hidden="false" outlineLevel="0" max="8" min="8" style="0" width="14"/>
    <col collapsed="false" customWidth="true" hidden="false" outlineLevel="0" max="9" min="9" style="0" width="8"/>
    <col collapsed="false" customWidth="true" hidden="false" outlineLevel="0" max="10" min="10" style="0" width="15"/>
    <col collapsed="false" customWidth="true" hidden="false" outlineLevel="0" max="11" min="11" style="0" width="8"/>
    <col collapsed="false" customWidth="true" hidden="false" outlineLevel="0" max="13" min="12" style="0" width="14"/>
    <col collapsed="false" customWidth="true" hidden="false" outlineLevel="0" max="14" min="14" style="0" width="13"/>
    <col collapsed="false" customWidth="true" hidden="false" outlineLevel="0" max="15" min="15" style="0" width="15"/>
    <col collapsed="false" customWidth="true" hidden="true" outlineLevel="0" max="16" min="16" style="0" width="13"/>
  </cols>
  <sheetData>
    <row r="1" customFormat="false" ht="30" hidden="false" customHeight="true" outlineLevel="0" collapsed="false">
      <c r="A1" s="41" t="s">
        <v>232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customFormat="false" ht="18" hidden="false" customHeight="true" outlineLevel="0" collapsed="false">
      <c r="A2" s="42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customFormat="false" ht="6" hidden="false" customHeight="true" outlineLevel="0" collapsed="false"/>
    <row r="4" customFormat="false" ht="30" hidden="false" customHeight="true" outlineLevel="0" collapsed="false">
      <c r="A4" s="14" t="s">
        <v>234</v>
      </c>
      <c r="B4" s="14" t="s">
        <v>29</v>
      </c>
      <c r="C4" s="14" t="s">
        <v>60</v>
      </c>
      <c r="D4" s="14" t="s">
        <v>235</v>
      </c>
      <c r="E4" s="14" t="s">
        <v>236</v>
      </c>
      <c r="F4" s="14" t="s">
        <v>237</v>
      </c>
      <c r="G4" s="14" t="s">
        <v>238</v>
      </c>
      <c r="H4" s="14" t="s">
        <v>31</v>
      </c>
      <c r="I4" s="14" t="s">
        <v>239</v>
      </c>
      <c r="J4" s="14" t="s">
        <v>240</v>
      </c>
      <c r="K4" s="14" t="s">
        <v>63</v>
      </c>
      <c r="L4" s="14" t="s">
        <v>241</v>
      </c>
      <c r="M4" s="14" t="s">
        <v>242</v>
      </c>
      <c r="N4" s="14" t="s">
        <v>27</v>
      </c>
      <c r="O4" s="14" t="s">
        <v>34</v>
      </c>
    </row>
    <row r="5" customFormat="false" ht="25.5" hidden="false" customHeight="true" outlineLevel="0" collapsed="false">
      <c r="A5" s="43" t="n">
        <v>1</v>
      </c>
      <c r="B5" s="44" t="s">
        <v>66</v>
      </c>
      <c r="C5" s="22" t="str">
        <f aca="false">IFERROR(VLOOKUP($B5,'Kostengruppen DIN 276'!$A$5:$B$62,2,0),"")</f>
        <v>Grundstückswert</v>
      </c>
      <c r="D5" s="45" t="s">
        <v>243</v>
      </c>
      <c r="E5" s="46" t="n">
        <v>1</v>
      </c>
      <c r="F5" s="47" t="s">
        <v>69</v>
      </c>
      <c r="G5" s="48" t="n">
        <v>480000</v>
      </c>
      <c r="H5" s="23" t="n">
        <f aca="false">IF(OR($E5="",$G5=""),"",$E5*$G5)</f>
        <v>480000</v>
      </c>
      <c r="I5" s="49" t="n">
        <v>0</v>
      </c>
      <c r="J5" s="50" t="n">
        <f aca="false">IF($H5="","",$H5*(1+N($I5)))</f>
        <v>480000</v>
      </c>
      <c r="K5" s="49" t="n">
        <v>0</v>
      </c>
      <c r="L5" s="23" t="n">
        <f aca="false">IF($J5="","",$J5*(1+N($K5)))</f>
        <v>480000</v>
      </c>
      <c r="M5" s="51" t="n">
        <v>480000</v>
      </c>
      <c r="N5" s="23" t="n">
        <f aca="false">IF(OR($J5="",$M5=""),"",$J5-$M5)</f>
        <v>0</v>
      </c>
      <c r="O5" s="26" t="str">
        <f aca="false">IF(OR($J5="",$M5=""),"",IF($J5&lt;=$M5,"Im Budget",IF($J5&lt;=$M5*1.05,"Grenzwertig","Überschritten")))</f>
        <v>Im Budget</v>
      </c>
      <c r="P5" s="52" t="n">
        <f aca="false">IF($B5="","",VALUE(LEFT($B5,1)&amp;"00"))</f>
        <v>100</v>
      </c>
    </row>
    <row r="6" customFormat="false" ht="25.5" hidden="false" customHeight="true" outlineLevel="0" collapsed="false">
      <c r="A6" s="53" t="n">
        <v>2</v>
      </c>
      <c r="B6" s="44" t="s">
        <v>70</v>
      </c>
      <c r="C6" s="16" t="str">
        <f aca="false">IFERROR(VLOOKUP($B6,'Kostengruppen DIN 276'!$A$5:$B$62,2,0),"")</f>
        <v>Grundstücksnebenkosten</v>
      </c>
      <c r="D6" s="45" t="s">
        <v>244</v>
      </c>
      <c r="E6" s="46" t="n">
        <v>1</v>
      </c>
      <c r="F6" s="47" t="s">
        <v>69</v>
      </c>
      <c r="G6" s="48" t="n">
        <v>38500</v>
      </c>
      <c r="H6" s="17" t="n">
        <f aca="false">IF(OR($E6="",$G6=""),"",$E6*$G6)</f>
        <v>38500</v>
      </c>
      <c r="I6" s="49" t="n">
        <v>0.03</v>
      </c>
      <c r="J6" s="54" t="n">
        <f aca="false">IF($H6="","",$H6*(1+N($I6)))</f>
        <v>39655</v>
      </c>
      <c r="K6" s="49" t="n">
        <v>0</v>
      </c>
      <c r="L6" s="17" t="n">
        <f aca="false">IF($J6="","",$J6*(1+N($K6)))</f>
        <v>39655</v>
      </c>
      <c r="M6" s="51" t="n">
        <v>40000</v>
      </c>
      <c r="N6" s="17" t="n">
        <f aca="false">IF(OR($J6="",$M6=""),"",$J6-$M6)</f>
        <v>-345</v>
      </c>
      <c r="O6" s="20" t="str">
        <f aca="false">IF(OR($J6="",$M6=""),"",IF($J6&lt;=$M6,"Im Budget",IF($J6&lt;=$M6*1.05,"Grenzwertig","Überschritten")))</f>
        <v>Im Budget</v>
      </c>
      <c r="P6" s="52" t="n">
        <f aca="false">IF($B6="","",VALUE(LEFT($B6,1)&amp;"00"))</f>
        <v>100</v>
      </c>
    </row>
    <row r="7" customFormat="false" ht="25.5" hidden="false" customHeight="true" outlineLevel="0" collapsed="false">
      <c r="A7" s="43" t="n">
        <v>3</v>
      </c>
      <c r="B7" s="44" t="s">
        <v>74</v>
      </c>
      <c r="C7" s="22" t="str">
        <f aca="false">IFERROR(VLOOKUP($B7,'Kostengruppen DIN 276'!$A$5:$B$62,2,0),"")</f>
        <v>Rechte Dritter</v>
      </c>
      <c r="D7" s="45" t="s">
        <v>245</v>
      </c>
      <c r="E7" s="46" t="n">
        <v>1</v>
      </c>
      <c r="F7" s="47" t="s">
        <v>69</v>
      </c>
      <c r="G7" s="48" t="n">
        <v>6500</v>
      </c>
      <c r="H7" s="23" t="n">
        <f aca="false">IF(OR($E7="",$G7=""),"",$E7*$G7)</f>
        <v>6500</v>
      </c>
      <c r="I7" s="49" t="n">
        <v>0.05</v>
      </c>
      <c r="J7" s="50" t="n">
        <f aca="false">IF($H7="","",$H7*(1+N($I7)))</f>
        <v>6825</v>
      </c>
      <c r="K7" s="49" t="n">
        <v>0</v>
      </c>
      <c r="L7" s="23" t="n">
        <f aca="false">IF($J7="","",$J7*(1+N($K7)))</f>
        <v>6825</v>
      </c>
      <c r="M7" s="51" t="n">
        <v>6000</v>
      </c>
      <c r="N7" s="23" t="n">
        <f aca="false">IF(OR($J7="",$M7=""),"",$J7-$M7)</f>
        <v>825</v>
      </c>
      <c r="O7" s="26" t="str">
        <f aca="false">IF(OR($J7="",$M7=""),"",IF($J7&lt;=$M7,"Im Budget",IF($J7&lt;=$M7*1.05,"Grenzwertig","Überschritten")))</f>
        <v>Überschritten</v>
      </c>
      <c r="P7" s="52" t="n">
        <f aca="false">IF($B7="","",VALUE(LEFT($B7,1)&amp;"00"))</f>
        <v>100</v>
      </c>
    </row>
    <row r="8" customFormat="false" ht="25.5" hidden="false" customHeight="true" outlineLevel="0" collapsed="false">
      <c r="A8" s="53" t="n">
        <v>4</v>
      </c>
      <c r="B8" s="44" t="s">
        <v>80</v>
      </c>
      <c r="C8" s="16" t="str">
        <f aca="false">IFERROR(VLOOKUP($B8,'Kostengruppen DIN 276'!$A$5:$B$62,2,0),"")</f>
        <v>Herrichten</v>
      </c>
      <c r="D8" s="45" t="s">
        <v>246</v>
      </c>
      <c r="E8" s="46" t="n">
        <v>1</v>
      </c>
      <c r="F8" s="47" t="s">
        <v>69</v>
      </c>
      <c r="G8" s="48" t="n">
        <v>22000</v>
      </c>
      <c r="H8" s="17" t="n">
        <f aca="false">IF(OR($E8="",$G8=""),"",$E8*$G8)</f>
        <v>22000</v>
      </c>
      <c r="I8" s="49" t="n">
        <v>0.08</v>
      </c>
      <c r="J8" s="54" t="n">
        <f aca="false">IF($H8="","",$H8*(1+N($I8)))</f>
        <v>23760</v>
      </c>
      <c r="K8" s="49" t="n">
        <v>0.19</v>
      </c>
      <c r="L8" s="17" t="n">
        <f aca="false">IF($J8="","",$J8*(1+N($K8)))</f>
        <v>28274.4</v>
      </c>
      <c r="M8" s="51" t="n">
        <v>20000</v>
      </c>
      <c r="N8" s="17" t="n">
        <f aca="false">IF(OR($J8="",$M8=""),"",$J8-$M8)</f>
        <v>3760</v>
      </c>
      <c r="O8" s="20" t="str">
        <f aca="false">IF(OR($J8="",$M8=""),"",IF($J8&lt;=$M8,"Im Budget",IF($J8&lt;=$M8*1.05,"Grenzwertig","Überschritten")))</f>
        <v>Überschritten</v>
      </c>
      <c r="P8" s="52" t="n">
        <f aca="false">IF($B8="","",VALUE(LEFT($B8,1)&amp;"00"))</f>
        <v>200</v>
      </c>
    </row>
    <row r="9" customFormat="false" ht="25.5" hidden="false" customHeight="true" outlineLevel="0" collapsed="false">
      <c r="A9" s="43" t="n">
        <v>5</v>
      </c>
      <c r="B9" s="44" t="s">
        <v>84</v>
      </c>
      <c r="C9" s="22" t="str">
        <f aca="false">IFERROR(VLOOKUP($B9,'Kostengruppen DIN 276'!$A$5:$B$62,2,0),"")</f>
        <v>Öffentliche Erschließung</v>
      </c>
      <c r="D9" s="45" t="s">
        <v>247</v>
      </c>
      <c r="E9" s="46" t="n">
        <v>1</v>
      </c>
      <c r="F9" s="47" t="s">
        <v>69</v>
      </c>
      <c r="G9" s="48" t="n">
        <v>34000</v>
      </c>
      <c r="H9" s="23" t="n">
        <f aca="false">IF(OR($E9="",$G9=""),"",$E9*$G9)</f>
        <v>34000</v>
      </c>
      <c r="I9" s="49" t="n">
        <v>0.05</v>
      </c>
      <c r="J9" s="50" t="n">
        <f aca="false">IF($H9="","",$H9*(1+N($I9)))</f>
        <v>35700</v>
      </c>
      <c r="K9" s="49" t="n">
        <v>0.19</v>
      </c>
      <c r="L9" s="23" t="n">
        <f aca="false">IF($J9="","",$J9*(1+N($K9)))</f>
        <v>42483</v>
      </c>
      <c r="M9" s="51" t="n">
        <v>33000</v>
      </c>
      <c r="N9" s="23" t="n">
        <f aca="false">IF(OR($J9="",$M9=""),"",$J9-$M9)</f>
        <v>2700</v>
      </c>
      <c r="O9" s="26" t="str">
        <f aca="false">IF(OR($J9="",$M9=""),"",IF($J9&lt;=$M9,"Im Budget",IF($J9&lt;=$M9*1.05,"Grenzwertig","Überschritten")))</f>
        <v>Überschritten</v>
      </c>
      <c r="P9" s="52" t="n">
        <f aca="false">IF($B9="","",VALUE(LEFT($B9,1)&amp;"00"))</f>
        <v>200</v>
      </c>
    </row>
    <row r="10" customFormat="false" ht="25.5" hidden="false" customHeight="true" outlineLevel="0" collapsed="false">
      <c r="A10" s="53" t="n">
        <v>6</v>
      </c>
      <c r="B10" s="44" t="s">
        <v>96</v>
      </c>
      <c r="C10" s="16" t="str">
        <f aca="false">IFERROR(VLOOKUP($B10,'Kostengruppen DIN 276'!$A$5:$B$62,2,0),"")</f>
        <v>Übergangsmaßnahmen</v>
      </c>
      <c r="D10" s="45" t="s">
        <v>248</v>
      </c>
      <c r="E10" s="46" t="n">
        <v>1</v>
      </c>
      <c r="F10" s="47" t="s">
        <v>69</v>
      </c>
      <c r="G10" s="48" t="n">
        <v>12800</v>
      </c>
      <c r="H10" s="17" t="n">
        <f aca="false">IF(OR($E10="",$G10=""),"",$E10*$G10)</f>
        <v>12800</v>
      </c>
      <c r="I10" s="49" t="n">
        <v>0.05</v>
      </c>
      <c r="J10" s="54" t="n">
        <f aca="false">IF($H10="","",$H10*(1+N($I10)))</f>
        <v>13440</v>
      </c>
      <c r="K10" s="49" t="n">
        <v>0.19</v>
      </c>
      <c r="L10" s="17" t="n">
        <f aca="false">IF($J10="","",$J10*(1+N($K10)))</f>
        <v>15993.6</v>
      </c>
      <c r="M10" s="51" t="n">
        <v>13000</v>
      </c>
      <c r="N10" s="17" t="n">
        <f aca="false">IF(OR($J10="",$M10=""),"",$J10-$M10)</f>
        <v>440</v>
      </c>
      <c r="O10" s="20" t="str">
        <f aca="false">IF(OR($J10="",$M10=""),"",IF($J10&lt;=$M10,"Im Budget",IF($J10&lt;=$M10*1.05,"Grenzwertig","Überschritten")))</f>
        <v>Grenzwertig</v>
      </c>
      <c r="P10" s="52" t="n">
        <f aca="false">IF($B10="","",VALUE(LEFT($B10,1)&amp;"00"))</f>
        <v>200</v>
      </c>
    </row>
    <row r="11" customFormat="false" ht="25.5" hidden="false" customHeight="true" outlineLevel="0" collapsed="false">
      <c r="A11" s="43" t="n">
        <v>7</v>
      </c>
      <c r="B11" s="44" t="s">
        <v>101</v>
      </c>
      <c r="C11" s="22" t="str">
        <f aca="false">IFERROR(VLOOKUP($B11,'Kostengruppen DIN 276'!$A$5:$B$62,2,0),"")</f>
        <v>Baugrube / Erdbau</v>
      </c>
      <c r="D11" s="45" t="s">
        <v>249</v>
      </c>
      <c r="E11" s="46" t="n">
        <v>1850</v>
      </c>
      <c r="F11" s="47" t="s">
        <v>77</v>
      </c>
      <c r="G11" s="48" t="n">
        <v>28</v>
      </c>
      <c r="H11" s="23" t="n">
        <f aca="false">IF(OR($E11="",$G11=""),"",$E11*$G11)</f>
        <v>51800</v>
      </c>
      <c r="I11" s="49" t="n">
        <v>0.08</v>
      </c>
      <c r="J11" s="50" t="n">
        <f aca="false">IF($H11="","",$H11*(1+N($I11)))</f>
        <v>55944</v>
      </c>
      <c r="K11" s="49" t="n">
        <v>0.19</v>
      </c>
      <c r="L11" s="23" t="n">
        <f aca="false">IF($J11="","",$J11*(1+N($K11)))</f>
        <v>66573.36</v>
      </c>
      <c r="M11" s="51" t="n">
        <v>52000</v>
      </c>
      <c r="N11" s="23" t="n">
        <f aca="false">IF(OR($J11="",$M11=""),"",$J11-$M11)</f>
        <v>3944.00000000001</v>
      </c>
      <c r="O11" s="26" t="str">
        <f aca="false">IF(OR($J11="",$M11=""),"",IF($J11&lt;=$M11,"Im Budget",IF($J11&lt;=$M11*1.05,"Grenzwertig","Überschritten")))</f>
        <v>Überschritten</v>
      </c>
      <c r="P11" s="52" t="n">
        <f aca="false">IF($B11="","",VALUE(LEFT($B11,1)&amp;"00"))</f>
        <v>300</v>
      </c>
    </row>
    <row r="12" customFormat="false" ht="25.5" hidden="false" customHeight="true" outlineLevel="0" collapsed="false">
      <c r="A12" s="53" t="n">
        <v>8</v>
      </c>
      <c r="B12" s="44" t="s">
        <v>104</v>
      </c>
      <c r="C12" s="16" t="str">
        <f aca="false">IFERROR(VLOOKUP($B12,'Kostengruppen DIN 276'!$A$5:$B$62,2,0),"")</f>
        <v>Gründung, Unterbau</v>
      </c>
      <c r="D12" s="45" t="s">
        <v>250</v>
      </c>
      <c r="E12" s="46" t="n">
        <v>420</v>
      </c>
      <c r="F12" s="47" t="s">
        <v>73</v>
      </c>
      <c r="G12" s="48" t="n">
        <v>165</v>
      </c>
      <c r="H12" s="17" t="n">
        <f aca="false">IF(OR($E12="",$G12=""),"",$E12*$G12)</f>
        <v>69300</v>
      </c>
      <c r="I12" s="49" t="n">
        <v>0.05</v>
      </c>
      <c r="J12" s="54" t="n">
        <f aca="false">IF($H12="","",$H12*(1+N($I12)))</f>
        <v>72765</v>
      </c>
      <c r="K12" s="49" t="n">
        <v>0.19</v>
      </c>
      <c r="L12" s="17" t="n">
        <f aca="false">IF($J12="","",$J12*(1+N($K12)))</f>
        <v>86590.35</v>
      </c>
      <c r="M12" s="51" t="n">
        <v>70000</v>
      </c>
      <c r="N12" s="17" t="n">
        <f aca="false">IF(OR($J12="",$M12=""),"",$J12-$M12)</f>
        <v>2765</v>
      </c>
      <c r="O12" s="20" t="str">
        <f aca="false">IF(OR($J12="",$M12=""),"",IF($J12&lt;=$M12,"Im Budget",IF($J12&lt;=$M12*1.05,"Grenzwertig","Überschritten")))</f>
        <v>Grenzwertig</v>
      </c>
      <c r="P12" s="52" t="n">
        <f aca="false">IF($B12="","",VALUE(LEFT($B12,1)&amp;"00"))</f>
        <v>300</v>
      </c>
    </row>
    <row r="13" customFormat="false" ht="25.5" hidden="false" customHeight="true" outlineLevel="0" collapsed="false">
      <c r="A13" s="43" t="n">
        <v>9</v>
      </c>
      <c r="B13" s="44" t="s">
        <v>107</v>
      </c>
      <c r="C13" s="22" t="str">
        <f aca="false">IFERROR(VLOOKUP($B13,'Kostengruppen DIN 276'!$A$5:$B$62,2,0),"")</f>
        <v>Außenwände / Vertikale Konstruktion außen</v>
      </c>
      <c r="D13" s="45" t="s">
        <v>251</v>
      </c>
      <c r="E13" s="46" t="n">
        <v>640</v>
      </c>
      <c r="F13" s="47" t="s">
        <v>73</v>
      </c>
      <c r="G13" s="48" t="n">
        <v>210</v>
      </c>
      <c r="H13" s="23" t="n">
        <f aca="false">IF(OR($E13="",$G13=""),"",$E13*$G13)</f>
        <v>134400</v>
      </c>
      <c r="I13" s="49" t="n">
        <v>0.05</v>
      </c>
      <c r="J13" s="50" t="n">
        <f aca="false">IF($H13="","",$H13*(1+N($I13)))</f>
        <v>141120</v>
      </c>
      <c r="K13" s="49" t="n">
        <v>0.19</v>
      </c>
      <c r="L13" s="23" t="n">
        <f aca="false">IF($J13="","",$J13*(1+N($K13)))</f>
        <v>167932.8</v>
      </c>
      <c r="M13" s="51" t="n">
        <v>132000</v>
      </c>
      <c r="N13" s="23" t="n">
        <f aca="false">IF(OR($J13="",$M13=""),"",$J13-$M13)</f>
        <v>9120</v>
      </c>
      <c r="O13" s="26" t="str">
        <f aca="false">IF(OR($J13="",$M13=""),"",IF($J13&lt;=$M13,"Im Budget",IF($J13&lt;=$M13*1.05,"Grenzwertig","Überschritten")))</f>
        <v>Überschritten</v>
      </c>
      <c r="P13" s="52" t="n">
        <f aca="false">IF($B13="","",VALUE(LEFT($B13,1)&amp;"00"))</f>
        <v>300</v>
      </c>
    </row>
    <row r="14" customFormat="false" ht="25.5" hidden="false" customHeight="true" outlineLevel="0" collapsed="false">
      <c r="A14" s="53" t="n">
        <v>10</v>
      </c>
      <c r="B14" s="44" t="s">
        <v>107</v>
      </c>
      <c r="C14" s="16" t="str">
        <f aca="false">IFERROR(VLOOKUP($B14,'Kostengruppen DIN 276'!$A$5:$B$62,2,0),"")</f>
        <v>Außenwände / Vertikale Konstruktion außen</v>
      </c>
      <c r="D14" s="45" t="s">
        <v>252</v>
      </c>
      <c r="E14" s="46" t="n">
        <v>96</v>
      </c>
      <c r="F14" s="47" t="s">
        <v>65</v>
      </c>
      <c r="G14" s="48" t="n">
        <v>1250</v>
      </c>
      <c r="H14" s="17" t="n">
        <f aca="false">IF(OR($E14="",$G14=""),"",$E14*$G14)</f>
        <v>120000</v>
      </c>
      <c r="I14" s="49" t="n">
        <v>0.05</v>
      </c>
      <c r="J14" s="54" t="n">
        <f aca="false">IF($H14="","",$H14*(1+N($I14)))</f>
        <v>126000</v>
      </c>
      <c r="K14" s="49" t="n">
        <v>0.19</v>
      </c>
      <c r="L14" s="17" t="n">
        <f aca="false">IF($J14="","",$J14*(1+N($K14)))</f>
        <v>149940</v>
      </c>
      <c r="M14" s="51" t="n">
        <v>118000</v>
      </c>
      <c r="N14" s="17" t="n">
        <f aca="false">IF(OR($J14="",$M14=""),"",$J14-$M14)</f>
        <v>8000</v>
      </c>
      <c r="O14" s="20" t="str">
        <f aca="false">IF(OR($J14="",$M14=""),"",IF($J14&lt;=$M14,"Im Budget",IF($J14&lt;=$M14*1.05,"Grenzwertig","Überschritten")))</f>
        <v>Überschritten</v>
      </c>
      <c r="P14" s="52" t="n">
        <f aca="false">IF($B14="","",VALUE(LEFT($B14,1)&amp;"00"))</f>
        <v>300</v>
      </c>
    </row>
    <row r="15" customFormat="false" ht="25.5" hidden="false" customHeight="true" outlineLevel="0" collapsed="false">
      <c r="A15" s="43" t="n">
        <v>11</v>
      </c>
      <c r="B15" s="44" t="s">
        <v>110</v>
      </c>
      <c r="C15" s="22" t="str">
        <f aca="false">IFERROR(VLOOKUP($B15,'Kostengruppen DIN 276'!$A$5:$B$62,2,0),"")</f>
        <v>Innenwände / Vertikale Konstruktion innen</v>
      </c>
      <c r="D15" s="45" t="s">
        <v>253</v>
      </c>
      <c r="E15" s="46" t="n">
        <v>780</v>
      </c>
      <c r="F15" s="47" t="s">
        <v>73</v>
      </c>
      <c r="G15" s="48" t="n">
        <v>95</v>
      </c>
      <c r="H15" s="23" t="n">
        <f aca="false">IF(OR($E15="",$G15=""),"",$E15*$G15)</f>
        <v>74100</v>
      </c>
      <c r="I15" s="49" t="n">
        <v>0.05</v>
      </c>
      <c r="J15" s="50" t="n">
        <f aca="false">IF($H15="","",$H15*(1+N($I15)))</f>
        <v>77805</v>
      </c>
      <c r="K15" s="49" t="n">
        <v>0.19</v>
      </c>
      <c r="L15" s="23" t="n">
        <f aca="false">IF($J15="","",$J15*(1+N($K15)))</f>
        <v>92587.95</v>
      </c>
      <c r="M15" s="51" t="n">
        <v>72000</v>
      </c>
      <c r="N15" s="23" t="n">
        <f aca="false">IF(OR($J15="",$M15=""),"",$J15-$M15)</f>
        <v>5805</v>
      </c>
      <c r="O15" s="26" t="str">
        <f aca="false">IF(OR($J15="",$M15=""),"",IF($J15&lt;=$M15,"Im Budget",IF($J15&lt;=$M15*1.05,"Grenzwertig","Überschritten")))</f>
        <v>Überschritten</v>
      </c>
      <c r="P15" s="52" t="n">
        <f aca="false">IF($B15="","",VALUE(LEFT($B15,1)&amp;"00"))</f>
        <v>300</v>
      </c>
    </row>
    <row r="16" customFormat="false" ht="25.5" hidden="false" customHeight="true" outlineLevel="0" collapsed="false">
      <c r="A16" s="53" t="n">
        <v>12</v>
      </c>
      <c r="B16" s="44" t="s">
        <v>113</v>
      </c>
      <c r="C16" s="16" t="str">
        <f aca="false">IFERROR(VLOOKUP($B16,'Kostengruppen DIN 276'!$A$5:$B$62,2,0),"")</f>
        <v>Decken / Horizontale Konstruktion</v>
      </c>
      <c r="D16" s="45" t="s">
        <v>254</v>
      </c>
      <c r="E16" s="46" t="n">
        <v>1260</v>
      </c>
      <c r="F16" s="47" t="s">
        <v>73</v>
      </c>
      <c r="G16" s="48" t="n">
        <v>175</v>
      </c>
      <c r="H16" s="17" t="n">
        <f aca="false">IF(OR($E16="",$G16=""),"",$E16*$G16)</f>
        <v>220500</v>
      </c>
      <c r="I16" s="49" t="n">
        <v>0.05</v>
      </c>
      <c r="J16" s="54" t="n">
        <f aca="false">IF($H16="","",$H16*(1+N($I16)))</f>
        <v>231525</v>
      </c>
      <c r="K16" s="49" t="n">
        <v>0.19</v>
      </c>
      <c r="L16" s="17" t="n">
        <f aca="false">IF($J16="","",$J16*(1+N($K16)))</f>
        <v>275514.75</v>
      </c>
      <c r="M16" s="51" t="n">
        <v>225000</v>
      </c>
      <c r="N16" s="17" t="n">
        <f aca="false">IF(OR($J16="",$M16=""),"",$J16-$M16)</f>
        <v>6525</v>
      </c>
      <c r="O16" s="20" t="str">
        <f aca="false">IF(OR($J16="",$M16=""),"",IF($J16&lt;=$M16,"Im Budget",IF($J16&lt;=$M16*1.05,"Grenzwertig","Überschritten")))</f>
        <v>Grenzwertig</v>
      </c>
      <c r="P16" s="52" t="n">
        <f aca="false">IF($B16="","",VALUE(LEFT($B16,1)&amp;"00"))</f>
        <v>300</v>
      </c>
    </row>
    <row r="17" customFormat="false" ht="25.5" hidden="false" customHeight="true" outlineLevel="0" collapsed="false">
      <c r="A17" s="43" t="n">
        <v>13</v>
      </c>
      <c r="B17" s="44" t="s">
        <v>113</v>
      </c>
      <c r="C17" s="22" t="str">
        <f aca="false">IFERROR(VLOOKUP($B17,'Kostengruppen DIN 276'!$A$5:$B$62,2,0),"")</f>
        <v>Decken / Horizontale Konstruktion</v>
      </c>
      <c r="D17" s="45" t="s">
        <v>255</v>
      </c>
      <c r="E17" s="46" t="n">
        <v>1</v>
      </c>
      <c r="F17" s="47" t="s">
        <v>69</v>
      </c>
      <c r="G17" s="48" t="n">
        <v>34000</v>
      </c>
      <c r="H17" s="23" t="n">
        <f aca="false">IF(OR($E17="",$G17=""),"",$E17*$G17)</f>
        <v>34000</v>
      </c>
      <c r="I17" s="49" t="n">
        <v>0.05</v>
      </c>
      <c r="J17" s="50" t="n">
        <f aca="false">IF($H17="","",$H17*(1+N($I17)))</f>
        <v>35700</v>
      </c>
      <c r="K17" s="49" t="n">
        <v>0.19</v>
      </c>
      <c r="L17" s="23" t="n">
        <f aca="false">IF($J17="","",$J17*(1+N($K17)))</f>
        <v>42483</v>
      </c>
      <c r="M17" s="51" t="n">
        <v>32000</v>
      </c>
      <c r="N17" s="23" t="n">
        <f aca="false">IF(OR($J17="",$M17=""),"",$J17-$M17)</f>
        <v>3700</v>
      </c>
      <c r="O17" s="26" t="str">
        <f aca="false">IF(OR($J17="",$M17=""),"",IF($J17&lt;=$M17,"Im Budget",IF($J17&lt;=$M17*1.05,"Grenzwertig","Überschritten")))</f>
        <v>Überschritten</v>
      </c>
      <c r="P17" s="52" t="n">
        <f aca="false">IF($B17="","",VALUE(LEFT($B17,1)&amp;"00"))</f>
        <v>300</v>
      </c>
    </row>
    <row r="18" customFormat="false" ht="25.5" hidden="false" customHeight="true" outlineLevel="0" collapsed="false">
      <c r="A18" s="53" t="n">
        <v>14</v>
      </c>
      <c r="B18" s="44" t="s">
        <v>116</v>
      </c>
      <c r="C18" s="16" t="str">
        <f aca="false">IFERROR(VLOOKUP($B18,'Kostengruppen DIN 276'!$A$5:$B$62,2,0),"")</f>
        <v>Dächer</v>
      </c>
      <c r="D18" s="45" t="s">
        <v>256</v>
      </c>
      <c r="E18" s="46" t="n">
        <v>430</v>
      </c>
      <c r="F18" s="47" t="s">
        <v>73</v>
      </c>
      <c r="G18" s="48" t="n">
        <v>190</v>
      </c>
      <c r="H18" s="17" t="n">
        <f aca="false">IF(OR($E18="",$G18=""),"",$E18*$G18)</f>
        <v>81700</v>
      </c>
      <c r="I18" s="49" t="n">
        <v>0.06</v>
      </c>
      <c r="J18" s="54" t="n">
        <f aca="false">IF($H18="","",$H18*(1+N($I18)))</f>
        <v>86602</v>
      </c>
      <c r="K18" s="49" t="n">
        <v>0.19</v>
      </c>
      <c r="L18" s="17" t="n">
        <f aca="false">IF($J18="","",$J18*(1+N($K18)))</f>
        <v>103056.38</v>
      </c>
      <c r="M18" s="51" t="n">
        <v>80000</v>
      </c>
      <c r="N18" s="17" t="n">
        <f aca="false">IF(OR($J18="",$M18=""),"",$J18-$M18)</f>
        <v>6602</v>
      </c>
      <c r="O18" s="20" t="str">
        <f aca="false">IF(OR($J18="",$M18=""),"",IF($J18&lt;=$M18,"Im Budget",IF($J18&lt;=$M18*1.05,"Grenzwertig","Überschritten")))</f>
        <v>Überschritten</v>
      </c>
      <c r="P18" s="52" t="n">
        <f aca="false">IF($B18="","",VALUE(LEFT($B18,1)&amp;"00"))</f>
        <v>300</v>
      </c>
    </row>
    <row r="19" customFormat="false" ht="25.5" hidden="false" customHeight="true" outlineLevel="0" collapsed="false">
      <c r="A19" s="43" t="n">
        <v>15</v>
      </c>
      <c r="B19" s="44" t="s">
        <v>125</v>
      </c>
      <c r="C19" s="22" t="str">
        <f aca="false">IFERROR(VLOOKUP($B19,'Kostengruppen DIN 276'!$A$5:$B$62,2,0),"")</f>
        <v>Sonstige Maßnahmen Baukonstruktion</v>
      </c>
      <c r="D19" s="45" t="s">
        <v>257</v>
      </c>
      <c r="E19" s="46" t="n">
        <v>1</v>
      </c>
      <c r="F19" s="47" t="s">
        <v>69</v>
      </c>
      <c r="G19" s="48" t="n">
        <v>42000</v>
      </c>
      <c r="H19" s="23" t="n">
        <f aca="false">IF(OR($E19="",$G19=""),"",$E19*$G19)</f>
        <v>42000</v>
      </c>
      <c r="I19" s="49" t="n">
        <v>0.05</v>
      </c>
      <c r="J19" s="50" t="n">
        <f aca="false">IF($H19="","",$H19*(1+N($I19)))</f>
        <v>44100</v>
      </c>
      <c r="K19" s="49" t="n">
        <v>0.19</v>
      </c>
      <c r="L19" s="23" t="n">
        <f aca="false">IF($J19="","",$J19*(1+N($K19)))</f>
        <v>52479</v>
      </c>
      <c r="M19" s="51" t="n">
        <v>40000</v>
      </c>
      <c r="N19" s="23" t="n">
        <f aca="false">IF(OR($J19="",$M19=""),"",$J19-$M19)</f>
        <v>4100</v>
      </c>
      <c r="O19" s="26" t="str">
        <f aca="false">IF(OR($J19="",$M19=""),"",IF($J19&lt;=$M19,"Im Budget",IF($J19&lt;=$M19*1.05,"Grenzwertig","Überschritten")))</f>
        <v>Überschritten</v>
      </c>
      <c r="P19" s="52" t="n">
        <f aca="false">IF($B19="","",VALUE(LEFT($B19,1)&amp;"00"))</f>
        <v>300</v>
      </c>
    </row>
    <row r="20" customFormat="false" ht="25.5" hidden="false" customHeight="true" outlineLevel="0" collapsed="false">
      <c r="A20" s="53" t="n">
        <v>16</v>
      </c>
      <c r="B20" s="44" t="s">
        <v>129</v>
      </c>
      <c r="C20" s="16" t="str">
        <f aca="false">IFERROR(VLOOKUP($B20,'Kostengruppen DIN 276'!$A$5:$B$62,2,0),"")</f>
        <v>Abwasser-, Wasser-, Gasanlagen</v>
      </c>
      <c r="D20" s="45" t="s">
        <v>258</v>
      </c>
      <c r="E20" s="46" t="n">
        <v>12</v>
      </c>
      <c r="F20" s="47" t="s">
        <v>65</v>
      </c>
      <c r="G20" s="48" t="n">
        <v>8500</v>
      </c>
      <c r="H20" s="17" t="n">
        <f aca="false">IF(OR($E20="",$G20=""),"",$E20*$G20)</f>
        <v>102000</v>
      </c>
      <c r="I20" s="49" t="n">
        <v>0.06</v>
      </c>
      <c r="J20" s="54" t="n">
        <f aca="false">IF($H20="","",$H20*(1+N($I20)))</f>
        <v>108120</v>
      </c>
      <c r="K20" s="49" t="n">
        <v>0.19</v>
      </c>
      <c r="L20" s="17" t="n">
        <f aca="false">IF($J20="","",$J20*(1+N($K20)))</f>
        <v>128662.8</v>
      </c>
      <c r="M20" s="51" t="n">
        <v>100000</v>
      </c>
      <c r="N20" s="17" t="n">
        <f aca="false">IF(OR($J20="",$M20=""),"",$J20-$M20)</f>
        <v>8120</v>
      </c>
      <c r="O20" s="20" t="str">
        <f aca="false">IF(OR($J20="",$M20=""),"",IF($J20&lt;=$M20,"Im Budget",IF($J20&lt;=$M20*1.05,"Grenzwertig","Überschritten")))</f>
        <v>Überschritten</v>
      </c>
      <c r="P20" s="52" t="n">
        <f aca="false">IF($B20="","",VALUE(LEFT($B20,1)&amp;"00"))</f>
        <v>400</v>
      </c>
    </row>
    <row r="21" customFormat="false" ht="25.5" hidden="false" customHeight="true" outlineLevel="0" collapsed="false">
      <c r="A21" s="43" t="n">
        <v>17</v>
      </c>
      <c r="B21" s="44" t="s">
        <v>132</v>
      </c>
      <c r="C21" s="22" t="str">
        <f aca="false">IFERROR(VLOOKUP($B21,'Kostengruppen DIN 276'!$A$5:$B$62,2,0),"")</f>
        <v>Wärmeversorgungsanlagen</v>
      </c>
      <c r="D21" s="45" t="s">
        <v>259</v>
      </c>
      <c r="E21" s="46" t="n">
        <v>1</v>
      </c>
      <c r="F21" s="47" t="s">
        <v>69</v>
      </c>
      <c r="G21" s="48" t="n">
        <v>128000</v>
      </c>
      <c r="H21" s="23" t="n">
        <f aca="false">IF(OR($E21="",$G21=""),"",$E21*$G21)</f>
        <v>128000</v>
      </c>
      <c r="I21" s="49" t="n">
        <v>0.05</v>
      </c>
      <c r="J21" s="50" t="n">
        <f aca="false">IF($H21="","",$H21*(1+N($I21)))</f>
        <v>134400</v>
      </c>
      <c r="K21" s="49" t="n">
        <v>0.19</v>
      </c>
      <c r="L21" s="23" t="n">
        <f aca="false">IF($J21="","",$J21*(1+N($K21)))</f>
        <v>159936</v>
      </c>
      <c r="M21" s="51" t="n">
        <v>120000</v>
      </c>
      <c r="N21" s="23" t="n">
        <f aca="false">IF(OR($J21="",$M21=""),"",$J21-$M21)</f>
        <v>14400</v>
      </c>
      <c r="O21" s="26" t="str">
        <f aca="false">IF(OR($J21="",$M21=""),"",IF($J21&lt;=$M21,"Im Budget",IF($J21&lt;=$M21*1.05,"Grenzwertig","Überschritten")))</f>
        <v>Überschritten</v>
      </c>
      <c r="P21" s="52" t="n">
        <f aca="false">IF($B21="","",VALUE(LEFT($B21,1)&amp;"00"))</f>
        <v>400</v>
      </c>
    </row>
    <row r="22" customFormat="false" ht="25.5" hidden="false" customHeight="true" outlineLevel="0" collapsed="false">
      <c r="A22" s="53" t="n">
        <v>18</v>
      </c>
      <c r="B22" s="44" t="s">
        <v>135</v>
      </c>
      <c r="C22" s="16" t="str">
        <f aca="false">IFERROR(VLOOKUP($B22,'Kostengruppen DIN 276'!$A$5:$B$62,2,0),"")</f>
        <v>Raumlufttechnische Anlagen</v>
      </c>
      <c r="D22" s="45" t="s">
        <v>260</v>
      </c>
      <c r="E22" s="46" t="n">
        <v>12</v>
      </c>
      <c r="F22" s="47" t="s">
        <v>65</v>
      </c>
      <c r="G22" s="48" t="n">
        <v>4200</v>
      </c>
      <c r="H22" s="17" t="n">
        <f aca="false">IF(OR($E22="",$G22=""),"",$E22*$G22)</f>
        <v>50400</v>
      </c>
      <c r="I22" s="49" t="n">
        <v>0.05</v>
      </c>
      <c r="J22" s="54" t="n">
        <f aca="false">IF($H22="","",$H22*(1+N($I22)))</f>
        <v>52920</v>
      </c>
      <c r="K22" s="49" t="n">
        <v>0.19</v>
      </c>
      <c r="L22" s="17" t="n">
        <f aca="false">IF($J22="","",$J22*(1+N($K22)))</f>
        <v>62974.8</v>
      </c>
      <c r="M22" s="51" t="n">
        <v>52000</v>
      </c>
      <c r="N22" s="17" t="n">
        <f aca="false">IF(OR($J22="",$M22=""),"",$J22-$M22)</f>
        <v>920</v>
      </c>
      <c r="O22" s="20" t="str">
        <f aca="false">IF(OR($J22="",$M22=""),"",IF($J22&lt;=$M22,"Im Budget",IF($J22&lt;=$M22*1.05,"Grenzwertig","Überschritten")))</f>
        <v>Grenzwertig</v>
      </c>
      <c r="P22" s="52" t="n">
        <f aca="false">IF($B22="","",VALUE(LEFT($B22,1)&amp;"00"))</f>
        <v>400</v>
      </c>
    </row>
    <row r="23" customFormat="false" ht="25.5" hidden="false" customHeight="true" outlineLevel="0" collapsed="false">
      <c r="A23" s="43" t="n">
        <v>19</v>
      </c>
      <c r="B23" s="44" t="s">
        <v>138</v>
      </c>
      <c r="C23" s="22" t="str">
        <f aca="false">IFERROR(VLOOKUP($B23,'Kostengruppen DIN 276'!$A$5:$B$62,2,0),"")</f>
        <v>Elektrische Anlagen</v>
      </c>
      <c r="D23" s="45" t="s">
        <v>261</v>
      </c>
      <c r="E23" s="46" t="n">
        <v>1240</v>
      </c>
      <c r="F23" s="47" t="s">
        <v>73</v>
      </c>
      <c r="G23" s="48" t="n">
        <v>78</v>
      </c>
      <c r="H23" s="23" t="n">
        <f aca="false">IF(OR($E23="",$G23=""),"",$E23*$G23)</f>
        <v>96720</v>
      </c>
      <c r="I23" s="49" t="n">
        <v>0.05</v>
      </c>
      <c r="J23" s="50" t="n">
        <f aca="false">IF($H23="","",$H23*(1+N($I23)))</f>
        <v>101556</v>
      </c>
      <c r="K23" s="49" t="n">
        <v>0.19</v>
      </c>
      <c r="L23" s="23" t="n">
        <f aca="false">IF($J23="","",$J23*(1+N($K23)))</f>
        <v>120851.64</v>
      </c>
      <c r="M23" s="51" t="n">
        <v>95000</v>
      </c>
      <c r="N23" s="23" t="n">
        <f aca="false">IF(OR($J23="",$M23=""),"",$J23-$M23)</f>
        <v>6556</v>
      </c>
      <c r="O23" s="26" t="str">
        <f aca="false">IF(OR($J23="",$M23=""),"",IF($J23&lt;=$M23,"Im Budget",IF($J23&lt;=$M23*1.05,"Grenzwertig","Überschritten")))</f>
        <v>Überschritten</v>
      </c>
      <c r="P23" s="52" t="n">
        <f aca="false">IF($B23="","",VALUE(LEFT($B23,1)&amp;"00"))</f>
        <v>400</v>
      </c>
    </row>
    <row r="24" customFormat="false" ht="25.5" hidden="false" customHeight="true" outlineLevel="0" collapsed="false">
      <c r="A24" s="53" t="n">
        <v>20</v>
      </c>
      <c r="B24" s="44" t="s">
        <v>141</v>
      </c>
      <c r="C24" s="16" t="str">
        <f aca="false">IFERROR(VLOOKUP($B24,'Kostengruppen DIN 276'!$A$5:$B$62,2,0),"")</f>
        <v>Kommunikations- und Sicherheitstechnik</v>
      </c>
      <c r="D24" s="45" t="s">
        <v>262</v>
      </c>
      <c r="E24" s="46" t="n">
        <v>1</v>
      </c>
      <c r="F24" s="47" t="s">
        <v>69</v>
      </c>
      <c r="G24" s="48" t="n">
        <v>18500</v>
      </c>
      <c r="H24" s="17" t="n">
        <f aca="false">IF(OR($E24="",$G24=""),"",$E24*$G24)</f>
        <v>18500</v>
      </c>
      <c r="I24" s="49" t="n">
        <v>0.05</v>
      </c>
      <c r="J24" s="54" t="n">
        <f aca="false">IF($H24="","",$H24*(1+N($I24)))</f>
        <v>19425</v>
      </c>
      <c r="K24" s="49" t="n">
        <v>0.19</v>
      </c>
      <c r="L24" s="17" t="n">
        <f aca="false">IF($J24="","",$J24*(1+N($K24)))</f>
        <v>23115.75</v>
      </c>
      <c r="M24" s="51" t="n">
        <v>18000</v>
      </c>
      <c r="N24" s="17" t="n">
        <f aca="false">IF(OR($J24="",$M24=""),"",$J24-$M24)</f>
        <v>1425</v>
      </c>
      <c r="O24" s="20" t="str">
        <f aca="false">IF(OR($J24="",$M24=""),"",IF($J24&lt;=$M24,"Im Budget",IF($J24&lt;=$M24*1.05,"Grenzwertig","Überschritten")))</f>
        <v>Überschritten</v>
      </c>
      <c r="P24" s="52" t="n">
        <f aca="false">IF($B24="","",VALUE(LEFT($B24,1)&amp;"00"))</f>
        <v>400</v>
      </c>
    </row>
    <row r="25" customFormat="false" ht="25.5" hidden="false" customHeight="true" outlineLevel="0" collapsed="false">
      <c r="A25" s="43" t="n">
        <v>21</v>
      </c>
      <c r="B25" s="44" t="s">
        <v>144</v>
      </c>
      <c r="C25" s="22" t="str">
        <f aca="false">IFERROR(VLOOKUP($B25,'Kostengruppen DIN 276'!$A$5:$B$62,2,0),"")</f>
        <v>Förderanlagen</v>
      </c>
      <c r="D25" s="45" t="s">
        <v>263</v>
      </c>
      <c r="E25" s="46" t="n">
        <v>1</v>
      </c>
      <c r="F25" s="47" t="s">
        <v>65</v>
      </c>
      <c r="G25" s="48" t="n">
        <v>62000</v>
      </c>
      <c r="H25" s="23" t="n">
        <f aca="false">IF(OR($E25="",$G25=""),"",$E25*$G25)</f>
        <v>62000</v>
      </c>
      <c r="I25" s="49" t="n">
        <v>0.05</v>
      </c>
      <c r="J25" s="50" t="n">
        <f aca="false">IF($H25="","",$H25*(1+N($I25)))</f>
        <v>65100</v>
      </c>
      <c r="K25" s="49" t="n">
        <v>0.19</v>
      </c>
      <c r="L25" s="23" t="n">
        <f aca="false">IF($J25="","",$J25*(1+N($K25)))</f>
        <v>77469</v>
      </c>
      <c r="M25" s="51" t="n">
        <v>60000</v>
      </c>
      <c r="N25" s="23" t="n">
        <f aca="false">IF(OR($J25="",$M25=""),"",$J25-$M25)</f>
        <v>5100</v>
      </c>
      <c r="O25" s="26" t="str">
        <f aca="false">IF(OR($J25="",$M25=""),"",IF($J25&lt;=$M25,"Im Budget",IF($J25&lt;=$M25*1.05,"Grenzwertig","Überschritten")))</f>
        <v>Überschritten</v>
      </c>
      <c r="P25" s="52" t="n">
        <f aca="false">IF($B25="","",VALUE(LEFT($B25,1)&amp;"00"))</f>
        <v>400</v>
      </c>
    </row>
    <row r="26" customFormat="false" ht="25.5" hidden="false" customHeight="true" outlineLevel="0" collapsed="false">
      <c r="A26" s="53" t="n">
        <v>22</v>
      </c>
      <c r="B26" s="44" t="s">
        <v>157</v>
      </c>
      <c r="C26" s="16" t="str">
        <f aca="false">IFERROR(VLOOKUP($B26,'Kostengruppen DIN 276'!$A$5:$B$62,2,0),"")</f>
        <v>Erdbau Außenanlagen</v>
      </c>
      <c r="D26" s="45" t="s">
        <v>264</v>
      </c>
      <c r="E26" s="46" t="n">
        <v>1</v>
      </c>
      <c r="F26" s="47" t="s">
        <v>69</v>
      </c>
      <c r="G26" s="48" t="n">
        <v>12000</v>
      </c>
      <c r="H26" s="17" t="n">
        <f aca="false">IF(OR($E26="",$G26=""),"",$E26*$G26)</f>
        <v>12000</v>
      </c>
      <c r="I26" s="49" t="n">
        <v>0.08</v>
      </c>
      <c r="J26" s="54" t="n">
        <f aca="false">IF($H26="","",$H26*(1+N($I26)))</f>
        <v>12960</v>
      </c>
      <c r="K26" s="49" t="n">
        <v>0.19</v>
      </c>
      <c r="L26" s="17" t="n">
        <f aca="false">IF($J26="","",$J26*(1+N($K26)))</f>
        <v>15422.4</v>
      </c>
      <c r="M26" s="51" t="n">
        <v>11000</v>
      </c>
      <c r="N26" s="17" t="n">
        <f aca="false">IF(OR($J26="",$M26=""),"",$J26-$M26)</f>
        <v>1960</v>
      </c>
      <c r="O26" s="20" t="str">
        <f aca="false">IF(OR($J26="",$M26=""),"",IF($J26&lt;=$M26,"Im Budget",IF($J26&lt;=$M26*1.05,"Grenzwertig","Überschritten")))</f>
        <v>Überschritten</v>
      </c>
      <c r="P26" s="52" t="n">
        <f aca="false">IF($B26="","",VALUE(LEFT($B26,1)&amp;"00"))</f>
        <v>500</v>
      </c>
    </row>
    <row r="27" customFormat="false" ht="25.5" hidden="false" customHeight="true" outlineLevel="0" collapsed="false">
      <c r="A27" s="43" t="n">
        <v>23</v>
      </c>
      <c r="B27" s="44" t="s">
        <v>163</v>
      </c>
      <c r="C27" s="22" t="str">
        <f aca="false">IFERROR(VLOOKUP($B27,'Kostengruppen DIN 276'!$A$5:$B$62,2,0),"")</f>
        <v>Oberbau, Beläge, Einfassungen</v>
      </c>
      <c r="D27" s="45" t="s">
        <v>265</v>
      </c>
      <c r="E27" s="46" t="n">
        <v>620</v>
      </c>
      <c r="F27" s="47" t="s">
        <v>73</v>
      </c>
      <c r="G27" s="48" t="n">
        <v>95</v>
      </c>
      <c r="H27" s="23" t="n">
        <f aca="false">IF(OR($E27="",$G27=""),"",$E27*$G27)</f>
        <v>58900</v>
      </c>
      <c r="I27" s="49" t="n">
        <v>0.05</v>
      </c>
      <c r="J27" s="50" t="n">
        <f aca="false">IF($H27="","",$H27*(1+N($I27)))</f>
        <v>61845</v>
      </c>
      <c r="K27" s="49" t="n">
        <v>0.19</v>
      </c>
      <c r="L27" s="23" t="n">
        <f aca="false">IF($J27="","",$J27*(1+N($K27)))</f>
        <v>73595.55</v>
      </c>
      <c r="M27" s="51" t="n">
        <v>60000</v>
      </c>
      <c r="N27" s="23" t="n">
        <f aca="false">IF(OR($J27="",$M27=""),"",$J27-$M27)</f>
        <v>1845</v>
      </c>
      <c r="O27" s="26" t="str">
        <f aca="false">IF(OR($J27="",$M27=""),"",IF($J27&lt;=$M27,"Im Budget",IF($J27&lt;=$M27*1.05,"Grenzwertig","Überschritten")))</f>
        <v>Grenzwertig</v>
      </c>
      <c r="P27" s="52" t="n">
        <f aca="false">IF($B27="","",VALUE(LEFT($B27,1)&amp;"00"))</f>
        <v>500</v>
      </c>
    </row>
    <row r="28" customFormat="false" ht="25.5" hidden="false" customHeight="true" outlineLevel="0" collapsed="false">
      <c r="A28" s="53" t="n">
        <v>24</v>
      </c>
      <c r="B28" s="44" t="s">
        <v>175</v>
      </c>
      <c r="C28" s="16" t="str">
        <f aca="false">IFERROR(VLOOKUP($B28,'Kostengruppen DIN 276'!$A$5:$B$62,2,0),"")</f>
        <v>Vegetationsflächen</v>
      </c>
      <c r="D28" s="45" t="s">
        <v>266</v>
      </c>
      <c r="E28" s="46" t="n">
        <v>1</v>
      </c>
      <c r="F28" s="47" t="s">
        <v>69</v>
      </c>
      <c r="G28" s="48" t="n">
        <v>14500</v>
      </c>
      <c r="H28" s="17" t="n">
        <f aca="false">IF(OR($E28="",$G28=""),"",$E28*$G28)</f>
        <v>14500</v>
      </c>
      <c r="I28" s="49" t="n">
        <v>0.08</v>
      </c>
      <c r="J28" s="54" t="n">
        <f aca="false">IF($H28="","",$H28*(1+N($I28)))</f>
        <v>15660</v>
      </c>
      <c r="K28" s="49" t="n">
        <v>0.19</v>
      </c>
      <c r="L28" s="17" t="n">
        <f aca="false">IF($J28="","",$J28*(1+N($K28)))</f>
        <v>18635.4</v>
      </c>
      <c r="M28" s="51" t="n">
        <v>13000</v>
      </c>
      <c r="N28" s="17" t="n">
        <f aca="false">IF(OR($J28="",$M28=""),"",$J28-$M28)</f>
        <v>2660</v>
      </c>
      <c r="O28" s="20" t="str">
        <f aca="false">IF(OR($J28="",$M28=""),"",IF($J28&lt;=$M28,"Im Budget",IF($J28&lt;=$M28*1.05,"Grenzwertig","Überschritten")))</f>
        <v>Überschritten</v>
      </c>
      <c r="P28" s="52" t="n">
        <f aca="false">IF($B28="","",VALUE(LEFT($B28,1)&amp;"00"))</f>
        <v>500</v>
      </c>
    </row>
    <row r="29" customFormat="false" ht="25.5" hidden="false" customHeight="true" outlineLevel="0" collapsed="false">
      <c r="A29" s="43" t="n">
        <v>25</v>
      </c>
      <c r="B29" s="44" t="s">
        <v>182</v>
      </c>
      <c r="C29" s="22" t="str">
        <f aca="false">IFERROR(VLOOKUP($B29,'Kostengruppen DIN 276'!$A$5:$B$62,2,0),"")</f>
        <v>Allgemeine Ausstattung</v>
      </c>
      <c r="D29" s="45" t="s">
        <v>267</v>
      </c>
      <c r="E29" s="46" t="n">
        <v>1</v>
      </c>
      <c r="F29" s="47" t="s">
        <v>69</v>
      </c>
      <c r="G29" s="48" t="n">
        <v>9800</v>
      </c>
      <c r="H29" s="23" t="n">
        <f aca="false">IF(OR($E29="",$G29=""),"",$E29*$G29)</f>
        <v>9800</v>
      </c>
      <c r="I29" s="49" t="n">
        <v>0.05</v>
      </c>
      <c r="J29" s="50" t="n">
        <f aca="false">IF($H29="","",$H29*(1+N($I29)))</f>
        <v>10290</v>
      </c>
      <c r="K29" s="49" t="n">
        <v>0.19</v>
      </c>
      <c r="L29" s="23" t="n">
        <f aca="false">IF($J29="","",$J29*(1+N($K29)))</f>
        <v>12245.1</v>
      </c>
      <c r="M29" s="51" t="n">
        <v>10000</v>
      </c>
      <c r="N29" s="23" t="n">
        <f aca="false">IF(OR($J29="",$M29=""),"",$J29-$M29)</f>
        <v>290</v>
      </c>
      <c r="O29" s="26" t="str">
        <f aca="false">IF(OR($J29="",$M29=""),"",IF($J29&lt;=$M29,"Im Budget",IF($J29&lt;=$M29*1.05,"Grenzwertig","Überschritten")))</f>
        <v>Grenzwertig</v>
      </c>
      <c r="P29" s="52" t="n">
        <f aca="false">IF($B29="","",VALUE(LEFT($B29,1)&amp;"00"))</f>
        <v>600</v>
      </c>
    </row>
    <row r="30" customFormat="false" ht="25.5" hidden="false" customHeight="true" outlineLevel="0" collapsed="false">
      <c r="A30" s="53" t="n">
        <v>26</v>
      </c>
      <c r="B30" s="44" t="s">
        <v>195</v>
      </c>
      <c r="C30" s="16" t="str">
        <f aca="false">IFERROR(VLOOKUP($B30,'Kostengruppen DIN 276'!$A$5:$B$62,2,0),"")</f>
        <v>Bauherrenaufgaben</v>
      </c>
      <c r="D30" s="45" t="s">
        <v>268</v>
      </c>
      <c r="E30" s="46" t="n">
        <v>1</v>
      </c>
      <c r="F30" s="47" t="s">
        <v>69</v>
      </c>
      <c r="G30" s="48" t="n">
        <v>24000</v>
      </c>
      <c r="H30" s="17" t="n">
        <f aca="false">IF(OR($E30="",$G30=""),"",$E30*$G30)</f>
        <v>24000</v>
      </c>
      <c r="I30" s="49" t="n">
        <v>0.03</v>
      </c>
      <c r="J30" s="54" t="n">
        <f aca="false">IF($H30="","",$H30*(1+N($I30)))</f>
        <v>24720</v>
      </c>
      <c r="K30" s="49" t="n">
        <v>0.19</v>
      </c>
      <c r="L30" s="17" t="n">
        <f aca="false">IF($J30="","",$J30*(1+N($K30)))</f>
        <v>29416.8</v>
      </c>
      <c r="M30" s="51" t="n">
        <v>24000</v>
      </c>
      <c r="N30" s="17" t="n">
        <f aca="false">IF(OR($J30="",$M30=""),"",$J30-$M30)</f>
        <v>720</v>
      </c>
      <c r="O30" s="20" t="str">
        <f aca="false">IF(OR($J30="",$M30=""),"",IF($J30&lt;=$M30,"Im Budget",IF($J30&lt;=$M30*1.05,"Grenzwertig","Überschritten")))</f>
        <v>Grenzwertig</v>
      </c>
      <c r="P30" s="52" t="n">
        <f aca="false">IF($B30="","",VALUE(LEFT($B30,1)&amp;"00"))</f>
        <v>700</v>
      </c>
    </row>
    <row r="31" customFormat="false" ht="25.5" hidden="false" customHeight="true" outlineLevel="0" collapsed="false">
      <c r="A31" s="43" t="n">
        <v>27</v>
      </c>
      <c r="B31" s="44" t="s">
        <v>201</v>
      </c>
      <c r="C31" s="22" t="str">
        <f aca="false">IFERROR(VLOOKUP($B31,'Kostengruppen DIN 276'!$A$5:$B$62,2,0),"")</f>
        <v>Objektplanung</v>
      </c>
      <c r="D31" s="45" t="s">
        <v>269</v>
      </c>
      <c r="E31" s="46" t="n">
        <v>1</v>
      </c>
      <c r="F31" s="47" t="s">
        <v>69</v>
      </c>
      <c r="G31" s="48" t="n">
        <v>186000</v>
      </c>
      <c r="H31" s="23" t="n">
        <f aca="false">IF(OR($E31="",$G31=""),"",$E31*$G31)</f>
        <v>186000</v>
      </c>
      <c r="I31" s="49" t="n">
        <v>0.03</v>
      </c>
      <c r="J31" s="50" t="n">
        <f aca="false">IF($H31="","",$H31*(1+N($I31)))</f>
        <v>191580</v>
      </c>
      <c r="K31" s="49" t="n">
        <v>0.19</v>
      </c>
      <c r="L31" s="23" t="n">
        <f aca="false">IF($J31="","",$J31*(1+N($K31)))</f>
        <v>227980.2</v>
      </c>
      <c r="M31" s="51" t="n">
        <v>185000</v>
      </c>
      <c r="N31" s="23" t="n">
        <f aca="false">IF(OR($J31="",$M31=""),"",$J31-$M31)</f>
        <v>6580</v>
      </c>
      <c r="O31" s="26" t="str">
        <f aca="false">IF(OR($J31="",$M31=""),"",IF($J31&lt;=$M31,"Im Budget",IF($J31&lt;=$M31*1.05,"Grenzwertig","Überschritten")))</f>
        <v>Grenzwertig</v>
      </c>
      <c r="P31" s="52" t="n">
        <f aca="false">IF($B31="","",VALUE(LEFT($B31,1)&amp;"00"))</f>
        <v>700</v>
      </c>
    </row>
    <row r="32" customFormat="false" ht="25.5" hidden="false" customHeight="true" outlineLevel="0" collapsed="false">
      <c r="A32" s="53" t="n">
        <v>28</v>
      </c>
      <c r="B32" s="44" t="s">
        <v>204</v>
      </c>
      <c r="C32" s="16" t="str">
        <f aca="false">IFERROR(VLOOKUP($B32,'Kostengruppen DIN 276'!$A$5:$B$62,2,0),"")</f>
        <v>Fachplanung</v>
      </c>
      <c r="D32" s="45" t="s">
        <v>270</v>
      </c>
      <c r="E32" s="46" t="n">
        <v>1</v>
      </c>
      <c r="F32" s="47" t="s">
        <v>69</v>
      </c>
      <c r="G32" s="48" t="n">
        <v>74000</v>
      </c>
      <c r="H32" s="17" t="n">
        <f aca="false">IF(OR($E32="",$G32=""),"",$E32*$G32)</f>
        <v>74000</v>
      </c>
      <c r="I32" s="49" t="n">
        <v>0.03</v>
      </c>
      <c r="J32" s="54" t="n">
        <f aca="false">IF($H32="","",$H32*(1+N($I32)))</f>
        <v>76220</v>
      </c>
      <c r="K32" s="49" t="n">
        <v>0.19</v>
      </c>
      <c r="L32" s="17" t="n">
        <f aca="false">IF($J32="","",$J32*(1+N($K32)))</f>
        <v>90701.8</v>
      </c>
      <c r="M32" s="51" t="n">
        <v>72000</v>
      </c>
      <c r="N32" s="17" t="n">
        <f aca="false">IF(OR($J32="",$M32=""),"",$J32-$M32)</f>
        <v>4220</v>
      </c>
      <c r="O32" s="20" t="str">
        <f aca="false">IF(OR($J32="",$M32=""),"",IF($J32&lt;=$M32,"Im Budget",IF($J32&lt;=$M32*1.05,"Grenzwertig","Überschritten")))</f>
        <v>Überschritten</v>
      </c>
      <c r="P32" s="52" t="n">
        <f aca="false">IF($B32="","",VALUE(LEFT($B32,1)&amp;"00"))</f>
        <v>700</v>
      </c>
    </row>
    <row r="33" customFormat="false" ht="25.5" hidden="false" customHeight="true" outlineLevel="0" collapsed="false">
      <c r="A33" s="43" t="n">
        <v>29</v>
      </c>
      <c r="B33" s="44" t="s">
        <v>210</v>
      </c>
      <c r="C33" s="22" t="str">
        <f aca="false">IFERROR(VLOOKUP($B33,'Kostengruppen DIN 276'!$A$5:$B$62,2,0),"")</f>
        <v>Allgemeine Baunebenkosten</v>
      </c>
      <c r="D33" s="45" t="s">
        <v>271</v>
      </c>
      <c r="E33" s="46" t="n">
        <v>1</v>
      </c>
      <c r="F33" s="47" t="s">
        <v>69</v>
      </c>
      <c r="G33" s="48" t="n">
        <v>28000</v>
      </c>
      <c r="H33" s="23" t="n">
        <f aca="false">IF(OR($E33="",$G33=""),"",$E33*$G33)</f>
        <v>28000</v>
      </c>
      <c r="I33" s="49" t="n">
        <v>0.05</v>
      </c>
      <c r="J33" s="50" t="n">
        <f aca="false">IF($H33="","",$H33*(1+N($I33)))</f>
        <v>29400</v>
      </c>
      <c r="K33" s="49" t="n">
        <v>0.19</v>
      </c>
      <c r="L33" s="23" t="n">
        <f aca="false">IF($J33="","",$J33*(1+N($K33)))</f>
        <v>34986</v>
      </c>
      <c r="M33" s="51" t="n">
        <v>26000</v>
      </c>
      <c r="N33" s="23" t="n">
        <f aca="false">IF(OR($J33="",$M33=""),"",$J33-$M33)</f>
        <v>3400</v>
      </c>
      <c r="O33" s="26" t="str">
        <f aca="false">IF(OR($J33="",$M33=""),"",IF($J33&lt;=$M33,"Im Budget",IF($J33&lt;=$M33*1.05,"Grenzwertig","Überschritten")))</f>
        <v>Überschritten</v>
      </c>
      <c r="P33" s="52" t="n">
        <f aca="false">IF($B33="","",VALUE(LEFT($B33,1)&amp;"00"))</f>
        <v>700</v>
      </c>
    </row>
    <row r="34" customFormat="false" ht="25.5" hidden="false" customHeight="true" outlineLevel="0" collapsed="false">
      <c r="A34" s="53" t="n">
        <v>30</v>
      </c>
      <c r="B34" s="44" t="s">
        <v>223</v>
      </c>
      <c r="C34" s="16" t="str">
        <f aca="false">IFERROR(VLOOKUP($B34,'Kostengruppen DIN 276'!$A$5:$B$62,2,0),"")</f>
        <v>Fremdkapitalzinsen</v>
      </c>
      <c r="D34" s="45" t="s">
        <v>225</v>
      </c>
      <c r="E34" s="46" t="n">
        <v>1</v>
      </c>
      <c r="F34" s="47" t="s">
        <v>69</v>
      </c>
      <c r="G34" s="48" t="n">
        <v>46000</v>
      </c>
      <c r="H34" s="17" t="n">
        <f aca="false">IF(OR($E34="",$G34=""),"",$E34*$G34)</f>
        <v>46000</v>
      </c>
      <c r="I34" s="49" t="n">
        <v>0.05</v>
      </c>
      <c r="J34" s="54" t="n">
        <f aca="false">IF($H34="","",$H34*(1+N($I34)))</f>
        <v>48300</v>
      </c>
      <c r="K34" s="49" t="n">
        <v>0</v>
      </c>
      <c r="L34" s="17" t="n">
        <f aca="false">IF($J34="","",$J34*(1+N($K34)))</f>
        <v>48300</v>
      </c>
      <c r="M34" s="51" t="n">
        <v>45000</v>
      </c>
      <c r="N34" s="17" t="n">
        <f aca="false">IF(OR($J34="",$M34=""),"",$J34-$M34)</f>
        <v>3300</v>
      </c>
      <c r="O34" s="20" t="str">
        <f aca="false">IF(OR($J34="",$M34=""),"",IF($J34&lt;=$M34,"Im Budget",IF($J34&lt;=$M34*1.05,"Grenzwertig","Überschritten")))</f>
        <v>Überschritten</v>
      </c>
      <c r="P34" s="52" t="n">
        <f aca="false">IF($B34="","",VALUE(LEFT($B34,1)&amp;"00"))</f>
        <v>800</v>
      </c>
    </row>
    <row r="35" customFormat="false" ht="25.5" hidden="false" customHeight="true" outlineLevel="0" collapsed="false">
      <c r="A35" s="43" t="n">
        <v>31</v>
      </c>
      <c r="B35" s="44"/>
      <c r="C35" s="22" t="str">
        <f aca="false">IFERROR(VLOOKUP($B35,'Kostengruppen DIN 276'!$A$5:$B$62,2,0),"")</f>
        <v/>
      </c>
      <c r="D35" s="45"/>
      <c r="E35" s="46"/>
      <c r="F35" s="47"/>
      <c r="G35" s="48"/>
      <c r="H35" s="23" t="str">
        <f aca="false">IF(OR($E35="",$G35=""),"",$E35*$G35)</f>
        <v/>
      </c>
      <c r="I35" s="49"/>
      <c r="J35" s="50" t="str">
        <f aca="false">IF($H35="","",$H35*(1+N($I35)))</f>
        <v/>
      </c>
      <c r="K35" s="49"/>
      <c r="L35" s="23" t="str">
        <f aca="false">IF($J35="","",$J35*(1+N($K35)))</f>
        <v/>
      </c>
      <c r="M35" s="51"/>
      <c r="N35" s="23" t="str">
        <f aca="false">IF(OR($J35="",$M35=""),"",$J35-$M35)</f>
        <v/>
      </c>
      <c r="O35" s="26" t="str">
        <f aca="false">IF(OR($J35="",$M35=""),"",IF($J35&lt;=$M35,"Im Budget",IF($J35&lt;=$M35*1.05,"Grenzwertig","Überschritten")))</f>
        <v/>
      </c>
      <c r="P35" s="52" t="str">
        <f aca="false">IF($B35="","",VALUE(LEFT($B35,1)&amp;"00"))</f>
        <v/>
      </c>
    </row>
    <row r="36" customFormat="false" ht="25.5" hidden="false" customHeight="true" outlineLevel="0" collapsed="false">
      <c r="A36" s="53" t="n">
        <v>32</v>
      </c>
      <c r="B36" s="44"/>
      <c r="C36" s="16" t="str">
        <f aca="false">IFERROR(VLOOKUP($B36,'Kostengruppen DIN 276'!$A$5:$B$62,2,0),"")</f>
        <v/>
      </c>
      <c r="D36" s="45"/>
      <c r="E36" s="46"/>
      <c r="F36" s="47"/>
      <c r="G36" s="48"/>
      <c r="H36" s="17" t="str">
        <f aca="false">IF(OR($E36="",$G36=""),"",$E36*$G36)</f>
        <v/>
      </c>
      <c r="I36" s="49"/>
      <c r="J36" s="54" t="str">
        <f aca="false">IF($H36="","",$H36*(1+N($I36)))</f>
        <v/>
      </c>
      <c r="K36" s="49"/>
      <c r="L36" s="17" t="str">
        <f aca="false">IF($J36="","",$J36*(1+N($K36)))</f>
        <v/>
      </c>
      <c r="M36" s="51"/>
      <c r="N36" s="17" t="str">
        <f aca="false">IF(OR($J36="",$M36=""),"",$J36-$M36)</f>
        <v/>
      </c>
      <c r="O36" s="20" t="str">
        <f aca="false">IF(OR($J36="",$M36=""),"",IF($J36&lt;=$M36,"Im Budget",IF($J36&lt;=$M36*1.05,"Grenzwertig","Überschritten")))</f>
        <v/>
      </c>
      <c r="P36" s="52" t="str">
        <f aca="false">IF($B36="","",VALUE(LEFT($B36,1)&amp;"00"))</f>
        <v/>
      </c>
    </row>
    <row r="37" customFormat="false" ht="25.5" hidden="false" customHeight="true" outlineLevel="0" collapsed="false">
      <c r="A37" s="43" t="n">
        <v>33</v>
      </c>
      <c r="B37" s="44"/>
      <c r="C37" s="22" t="str">
        <f aca="false">IFERROR(VLOOKUP($B37,'Kostengruppen DIN 276'!$A$5:$B$62,2,0),"")</f>
        <v/>
      </c>
      <c r="D37" s="45"/>
      <c r="E37" s="46"/>
      <c r="F37" s="47"/>
      <c r="G37" s="48"/>
      <c r="H37" s="23" t="str">
        <f aca="false">IF(OR($E37="",$G37=""),"",$E37*$G37)</f>
        <v/>
      </c>
      <c r="I37" s="49"/>
      <c r="J37" s="50" t="str">
        <f aca="false">IF($H37="","",$H37*(1+N($I37)))</f>
        <v/>
      </c>
      <c r="K37" s="49"/>
      <c r="L37" s="23" t="str">
        <f aca="false">IF($J37="","",$J37*(1+N($K37)))</f>
        <v/>
      </c>
      <c r="M37" s="51"/>
      <c r="N37" s="23" t="str">
        <f aca="false">IF(OR($J37="",$M37=""),"",$J37-$M37)</f>
        <v/>
      </c>
      <c r="O37" s="26" t="str">
        <f aca="false">IF(OR($J37="",$M37=""),"",IF($J37&lt;=$M37,"Im Budget",IF($J37&lt;=$M37*1.05,"Grenzwertig","Überschritten")))</f>
        <v/>
      </c>
      <c r="P37" s="52" t="str">
        <f aca="false">IF($B37="","",VALUE(LEFT($B37,1)&amp;"00"))</f>
        <v/>
      </c>
    </row>
    <row r="38" customFormat="false" ht="25.5" hidden="false" customHeight="true" outlineLevel="0" collapsed="false">
      <c r="A38" s="53" t="n">
        <v>34</v>
      </c>
      <c r="B38" s="44"/>
      <c r="C38" s="16" t="str">
        <f aca="false">IFERROR(VLOOKUP($B38,'Kostengruppen DIN 276'!$A$5:$B$62,2,0),"")</f>
        <v/>
      </c>
      <c r="D38" s="45"/>
      <c r="E38" s="46"/>
      <c r="F38" s="47"/>
      <c r="G38" s="48"/>
      <c r="H38" s="17" t="str">
        <f aca="false">IF(OR($E38="",$G38=""),"",$E38*$G38)</f>
        <v/>
      </c>
      <c r="I38" s="49"/>
      <c r="J38" s="54" t="str">
        <f aca="false">IF($H38="","",$H38*(1+N($I38)))</f>
        <v/>
      </c>
      <c r="K38" s="49"/>
      <c r="L38" s="17" t="str">
        <f aca="false">IF($J38="","",$J38*(1+N($K38)))</f>
        <v/>
      </c>
      <c r="M38" s="51"/>
      <c r="N38" s="17" t="str">
        <f aca="false">IF(OR($J38="",$M38=""),"",$J38-$M38)</f>
        <v/>
      </c>
      <c r="O38" s="20" t="str">
        <f aca="false">IF(OR($J38="",$M38=""),"",IF($J38&lt;=$M38,"Im Budget",IF($J38&lt;=$M38*1.05,"Grenzwertig","Überschritten")))</f>
        <v/>
      </c>
      <c r="P38" s="52" t="str">
        <f aca="false">IF($B38="","",VALUE(LEFT($B38,1)&amp;"00"))</f>
        <v/>
      </c>
    </row>
    <row r="39" customFormat="false" ht="25.5" hidden="false" customHeight="true" outlineLevel="0" collapsed="false">
      <c r="A39" s="43" t="n">
        <v>35</v>
      </c>
      <c r="B39" s="44"/>
      <c r="C39" s="22" t="str">
        <f aca="false">IFERROR(VLOOKUP($B39,'Kostengruppen DIN 276'!$A$5:$B$62,2,0),"")</f>
        <v/>
      </c>
      <c r="D39" s="45"/>
      <c r="E39" s="46"/>
      <c r="F39" s="47"/>
      <c r="G39" s="48"/>
      <c r="H39" s="23" t="str">
        <f aca="false">IF(OR($E39="",$G39=""),"",$E39*$G39)</f>
        <v/>
      </c>
      <c r="I39" s="49"/>
      <c r="J39" s="50" t="str">
        <f aca="false">IF($H39="","",$H39*(1+N($I39)))</f>
        <v/>
      </c>
      <c r="K39" s="49"/>
      <c r="L39" s="23" t="str">
        <f aca="false">IF($J39="","",$J39*(1+N($K39)))</f>
        <v/>
      </c>
      <c r="M39" s="51"/>
      <c r="N39" s="23" t="str">
        <f aca="false">IF(OR($J39="",$M39=""),"",$J39-$M39)</f>
        <v/>
      </c>
      <c r="O39" s="26" t="str">
        <f aca="false">IF(OR($J39="",$M39=""),"",IF($J39&lt;=$M39,"Im Budget",IF($J39&lt;=$M39*1.05,"Grenzwertig","Überschritten")))</f>
        <v/>
      </c>
      <c r="P39" s="52" t="str">
        <f aca="false">IF($B39="","",VALUE(LEFT($B39,1)&amp;"00"))</f>
        <v/>
      </c>
    </row>
    <row r="40" customFormat="false" ht="25.5" hidden="false" customHeight="true" outlineLevel="0" collapsed="false">
      <c r="A40" s="53" t="n">
        <v>36</v>
      </c>
      <c r="B40" s="44"/>
      <c r="C40" s="16" t="str">
        <f aca="false">IFERROR(VLOOKUP($B40,'Kostengruppen DIN 276'!$A$5:$B$62,2,0),"")</f>
        <v/>
      </c>
      <c r="D40" s="45"/>
      <c r="E40" s="46"/>
      <c r="F40" s="47"/>
      <c r="G40" s="48"/>
      <c r="H40" s="17" t="str">
        <f aca="false">IF(OR($E40="",$G40=""),"",$E40*$G40)</f>
        <v/>
      </c>
      <c r="I40" s="49"/>
      <c r="J40" s="54" t="str">
        <f aca="false">IF($H40="","",$H40*(1+N($I40)))</f>
        <v/>
      </c>
      <c r="K40" s="49"/>
      <c r="L40" s="17" t="str">
        <f aca="false">IF($J40="","",$J40*(1+N($K40)))</f>
        <v/>
      </c>
      <c r="M40" s="51"/>
      <c r="N40" s="17" t="str">
        <f aca="false">IF(OR($J40="",$M40=""),"",$J40-$M40)</f>
        <v/>
      </c>
      <c r="O40" s="20" t="str">
        <f aca="false">IF(OR($J40="",$M40=""),"",IF($J40&lt;=$M40,"Im Budget",IF($J40&lt;=$M40*1.05,"Grenzwertig","Überschritten")))</f>
        <v/>
      </c>
      <c r="P40" s="52" t="str">
        <f aca="false">IF($B40="","",VALUE(LEFT($B40,1)&amp;"00"))</f>
        <v/>
      </c>
    </row>
    <row r="41" customFormat="false" ht="30" hidden="false" customHeight="true" outlineLevel="0" collapsed="false">
      <c r="A41" s="27" t="s">
        <v>272</v>
      </c>
      <c r="B41" s="27"/>
      <c r="C41" s="27"/>
      <c r="D41" s="27"/>
      <c r="E41" s="27"/>
      <c r="F41" s="27"/>
      <c r="G41" s="27"/>
      <c r="H41" s="28" t="n">
        <f aca="false">SUM(H5:H40)</f>
        <v>2332420</v>
      </c>
      <c r="I41" s="55"/>
      <c r="J41" s="28" t="n">
        <f aca="false">SUM(J5:J40)</f>
        <v>2423437</v>
      </c>
      <c r="K41" s="55"/>
      <c r="L41" s="28" t="n">
        <f aca="false">SUM(L5:L40)</f>
        <v>2774681.83</v>
      </c>
      <c r="M41" s="28" t="n">
        <f aca="false">SUM(M5:M40)</f>
        <v>2304000</v>
      </c>
      <c r="N41" s="28" t="n">
        <f aca="false">SUM(J5:J40)-SUM(M5:M40)</f>
        <v>119437</v>
      </c>
      <c r="O41" s="30" t="str">
        <f aca="false">IF(N41&lt;=0,"Im Budget",IF(N41&lt;=SUM(M5:M40)*0.03,"Grenzwertig","Überschritten"))</f>
        <v>Überschritten</v>
      </c>
    </row>
  </sheetData>
  <mergeCells count="3">
    <mergeCell ref="A1:O1"/>
    <mergeCell ref="A2:O2"/>
    <mergeCell ref="A41:G41"/>
  </mergeCells>
  <conditionalFormatting sqref="O5:O40">
    <cfRule type="cellIs" priority="2" operator="equal" aboveAverage="0" equalAverage="0" bottom="0" percent="0" rank="0" text="" dxfId="0">
      <formula>"Im Budget"</formula>
    </cfRule>
    <cfRule type="cellIs" priority="3" operator="equal" aboveAverage="0" equalAverage="0" bottom="0" percent="0" rank="0" text="" dxfId="1">
      <formula>"Grenzwertig"</formula>
    </cfRule>
    <cfRule type="cellIs" priority="4" operator="equal" aboveAverage="0" equalAverage="0" bottom="0" percent="0" rank="0" text="" dxfId="2">
      <formula>"Überschritten"</formula>
    </cfRule>
  </conditionalFormatting>
  <conditionalFormatting sqref="N5:N40">
    <cfRule type="cellIs" priority="5" operator="greaterThan" aboveAverage="0" equalAverage="0" bottom="0" percent="0" rank="0" text="" dxfId="3">
      <formula>0</formula>
    </cfRule>
    <cfRule type="cellIs" priority="6" operator="lessThanOrEqual" aboveAverage="0" equalAverage="0" bottom="0" percent="0" rank="0" text="" dxfId="4">
      <formula>0</formula>
    </cfRule>
  </conditionalFormatting>
  <dataValidations count="4">
    <dataValidation allowBlank="true" error="Bitte eine gültige Kostengruppe aus der Liste wählen." errorStyle="stop" errorTitle="Ungültige Kostengruppe" operator="between" prompt="Kostengruppe nach DIN 276 wählen" showDropDown="false" showErrorMessage="false" showInputMessage="false" sqref="B5:B40" type="list">
      <formula1>'Kostengruppen DIN 276'!$A$5:$A$62</formula1>
      <formula2>0</formula2>
    </dataValidation>
    <dataValidation allowBlank="true" errorStyle="stop" operator="between" showDropDown="false" showErrorMessage="false" showInputMessage="false" sqref="F5:F40" type="list">
      <formula1>'Kostengruppen DIN 276'!$F$5:$F$14</formula1>
      <formula2>0</formula2>
    </dataValidation>
    <dataValidation allowBlank="true" errorStyle="stop" operator="between" showDropDown="false" showErrorMessage="false" showInputMessage="false" sqref="K5:K40" type="list">
      <formula1>'Kostengruppen DIN 276'!$H$5:$H$7</formula1>
      <formula2>0</formula2>
    </dataValidation>
    <dataValidation allowBlank="true" error="Risikozuschlag zwischen 0% und 100% eingeben." errorStyle="stop" operator="between" showDropDown="false" showErrorMessage="false" showInputMessage="false" sqref="I5:I40" type="decimal">
      <formula1>0</formula1>
      <formula2>1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2026-08-05T15:59:37Z</dcterms:created>
  <dc:creator>openpyxl</dc:creator>
  <dc:description/>
  <dc:language>en-US</dc:language>
  <cp:lastModifiedBy/>
  <dcterms:modified xsi:type="dcterms:W3CDTF">2026-08-05T15:59:37Z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