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681DA61-1BCC-4D31-A226-1B991993FA40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Kostenberechnung" sheetId="1" r:id="rId1"/>
  </sheets>
  <definedNames>
    <definedName name="_xlnm.Print_Area" localSheetId="0">Kostenberechnung!$B$1:$H$63</definedName>
    <definedName name="_xlnm.Print_Titles" localSheetId="0">Kostenberechnung!$14:$15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2" i="1" l="1"/>
  <c r="G48" i="1"/>
  <c r="G47" i="1"/>
  <c r="G46" i="1"/>
  <c r="G45" i="1"/>
  <c r="G44" i="1"/>
  <c r="G43" i="1"/>
  <c r="G42" i="1" s="1"/>
  <c r="G41" i="1"/>
  <c r="G40" i="1"/>
  <c r="G39" i="1"/>
  <c r="G38" i="1"/>
  <c r="G37" i="1"/>
  <c r="G35" i="1" s="1"/>
  <c r="G36" i="1"/>
  <c r="G34" i="1"/>
  <c r="G30" i="1" s="1"/>
  <c r="G33" i="1"/>
  <c r="G32" i="1"/>
  <c r="G31" i="1"/>
  <c r="G29" i="1"/>
  <c r="G28" i="1"/>
  <c r="G27" i="1"/>
  <c r="G26" i="1"/>
  <c r="G24" i="1" s="1"/>
  <c r="G25" i="1"/>
  <c r="G23" i="1"/>
  <c r="G22" i="1"/>
  <c r="G21" i="1"/>
  <c r="G20" i="1" s="1"/>
  <c r="G19" i="1"/>
  <c r="G18" i="1"/>
  <c r="G17" i="1"/>
  <c r="G16" i="1"/>
  <c r="D11" i="1"/>
  <c r="F2" i="1"/>
  <c r="B2" i="1"/>
  <c r="G51" i="1" l="1"/>
  <c r="H42" i="1"/>
  <c r="H20" i="1"/>
  <c r="H46" i="1"/>
  <c r="H16" i="1"/>
  <c r="B55" i="1" l="1"/>
  <c r="G53" i="1"/>
  <c r="F12" i="1" s="1"/>
  <c r="G52" i="1"/>
  <c r="D12" i="1" s="1"/>
  <c r="H12" i="1"/>
  <c r="B12" i="1"/>
  <c r="H39" i="1"/>
  <c r="H35" i="1"/>
  <c r="H24" i="1"/>
  <c r="H30" i="1"/>
</calcChain>
</file>

<file path=xl/sharedStrings.xml><?xml version="1.0" encoding="utf-8"?>
<sst xmlns="http://schemas.openxmlformats.org/spreadsheetml/2006/main" count="98" uniqueCount="71">
  <si>
    <t>Kostenberechnung nach DIN 276</t>
  </si>
  <si>
    <t>psch</t>
  </si>
  <si>
    <t>m²</t>
  </si>
  <si>
    <t>m³</t>
  </si>
  <si>
    <t>m</t>
  </si>
  <si>
    <t>PROJEKTDATEN</t>
  </si>
  <si>
    <t>Stk</t>
  </si>
  <si>
    <t>Projekt</t>
  </si>
  <si>
    <t>Bauherr</t>
  </si>
  <si>
    <t>Standort</t>
  </si>
  <si>
    <t>Stand (Datum)</t>
  </si>
  <si>
    <t>t</t>
  </si>
  <si>
    <t>Musterprojekt Neubau</t>
  </si>
  <si>
    <t>Bauherr Muster</t>
  </si>
  <si>
    <t>Musterstadt</t>
  </si>
  <si>
    <t>kg</t>
  </si>
  <si>
    <t>BGF (m²)</t>
  </si>
  <si>
    <t>MwSt-Satz</t>
  </si>
  <si>
    <t>Kostenrahmen (netto)</t>
  </si>
  <si>
    <t>h</t>
  </si>
  <si>
    <t>Monat</t>
  </si>
  <si>
    <t>Gesamtkosten (netto)</t>
  </si>
  <si>
    <t>Gesamtkosten (brutto)</t>
  </si>
  <si>
    <t>€/m² BGF</t>
  </si>
  <si>
    <t>KOSTENGRUPPEN NACH DIN 276</t>
  </si>
  <si>
    <t>KG-Nr.</t>
  </si>
  <si>
    <t>Bezeichnung</t>
  </si>
  <si>
    <t>Menge</t>
  </si>
  <si>
    <t>Einheit</t>
  </si>
  <si>
    <t>Einheitspreis</t>
  </si>
  <si>
    <t>Kosten (netto)</t>
  </si>
  <si>
    <t>Anteil</t>
  </si>
  <si>
    <t>KG 100 · Grundstück</t>
  </si>
  <si>
    <t>Grundstückswert</t>
  </si>
  <si>
    <t>Grundstücksnebenkosten</t>
  </si>
  <si>
    <t>Freimachen / Rechte Dritter</t>
  </si>
  <si>
    <t>KG 200 · Vorbereitende Maßnahmen</t>
  </si>
  <si>
    <t>Herrichten (Abbruch, Altlasten)</t>
  </si>
  <si>
    <t>Öffentliche Erschließung</t>
  </si>
  <si>
    <t>Nichtöffentliche Erschließung</t>
  </si>
  <si>
    <t>KG 300 · Bauwerk – Baukonstruktionen</t>
  </si>
  <si>
    <t>Gründung, Unterbau</t>
  </si>
  <si>
    <t>Außenwände / vertikale Bauteile</t>
  </si>
  <si>
    <t>Innenwände</t>
  </si>
  <si>
    <t>Decken / horizontale Bauteile</t>
  </si>
  <si>
    <t>Dächer</t>
  </si>
  <si>
    <t>KG 400 · Bauwerk – Technische Anlagen</t>
  </si>
  <si>
    <t>Abwasser, Wasser, Gas</t>
  </si>
  <si>
    <t>Wärmeversorgung</t>
  </si>
  <si>
    <t>Elektrische Anlagen</t>
  </si>
  <si>
    <t>Gebäudeautomation</t>
  </si>
  <si>
    <t>KG 500 · Außenanlagen und Freiflächen</t>
  </si>
  <si>
    <t>Erdbau / Geländeflächen</t>
  </si>
  <si>
    <t>Befestigte Flächen (Wege, Zufahrten)</t>
  </si>
  <si>
    <t>Pflanz- und Saatflächen</t>
  </si>
  <si>
    <t>KG 600 · Ausstattung und Kunstwerke</t>
  </si>
  <si>
    <t>Allgemeine Ausstattung</t>
  </si>
  <si>
    <t>Besondere Ausstattung</t>
  </si>
  <si>
    <t>KG 700 · Baunebenkosten</t>
  </si>
  <si>
    <t>Bauherrenaufgaben</t>
  </si>
  <si>
    <t>Planungsleistungen (Objekt-/Fachplanung)</t>
  </si>
  <si>
    <t>Allgemeine Baunebenkosten</t>
  </si>
  <si>
    <t>KG 800 · Finanzierung</t>
  </si>
  <si>
    <t>Finanzierungskosten</t>
  </si>
  <si>
    <t>Fremdkapitalzinsen</t>
  </si>
  <si>
    <t>Hinweise</t>
  </si>
  <si>
    <t>•  Nur die Felder Menge und Einheitspreis je Position sowie die Projektdaten ausfüllen – Kosten, Zwischensummen, Anteile, MwSt und Kennwerte werden automatisch berechnet.</t>
  </si>
  <si>
    <t>•  Positionen ohne Menge werden als Pauschale (psch) mit Menge 1 und dem Betrag im Einheitspreis erfasst.</t>
  </si>
  <si>
    <t>•  Der Anteil zeigt den Kostenanteil jeder Kostengruppe an den Gesamtkosten (netto); der Balken hebt die kostenintensivsten Gruppen hervor.</t>
  </si>
  <si>
    <t>•  Liegen die Gesamtkosten über dem Kostenrahmen, wird die Statuszeile rot, andernfalls grün dargestellt.</t>
  </si>
  <si>
    <t>•  Gliederung nach DIN 276 (Kostengruppen 100–800). Alle Projekt-, Mengen- und Preisangaben sind frei erfunden und dienen nur als Beispiel (Stand 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</si>
</sst>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&quot; €&quot;"/>
    <numFmt numFmtId="166" formatCode="#,##0.00&quot; €&quot;"/>
    <numFmt numFmtId="167" formatCode="0.0%"/>
    <numFmt numFmtId="168" formatCode="#,##0.##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"/>
      <color rgb="FF47617A"/>
      <name val="Calibri"/>
      <charset val="1"/>
    </font>
    <font>
      <b/>
      <sz val="10"/>
      <color rgb="FF2E3A46"/>
      <name val="Calibri"/>
      <charset val="1"/>
    </font>
    <font>
      <b/>
      <sz val="11"/>
      <color rgb="FFFFFFFF"/>
      <name val="Calibri"/>
      <charset val="1"/>
    </font>
    <font>
      <b/>
      <sz val="9"/>
      <color rgb="FF47617A"/>
      <name val="Calibri"/>
      <charset val="1"/>
    </font>
    <font>
      <b/>
      <sz val="11"/>
      <color rgb="FF2E3A46"/>
      <name val="Calibri"/>
      <charset val="1"/>
    </font>
    <font>
      <b/>
      <sz val="14"/>
      <color rgb="FF2E3A46"/>
      <name val="Calibri"/>
      <charset val="1"/>
    </font>
    <font>
      <b/>
      <sz val="14"/>
      <color rgb="FFA8542B"/>
      <name val="Calibri"/>
      <charset val="1"/>
    </font>
    <font>
      <b/>
      <sz val="10"/>
      <color rgb="FFFFFFFF"/>
      <name val="Calibri"/>
      <charset val="1"/>
    </font>
    <font>
      <sz val="10"/>
      <color rgb="FF47617A"/>
      <name val="Calibri"/>
      <charset val="1"/>
    </font>
    <font>
      <sz val="10"/>
      <color rgb="FF2B2B2B"/>
      <name val="Calibri"/>
      <charset val="1"/>
    </font>
    <font>
      <b/>
      <sz val="11"/>
      <color rgb="FF232B33"/>
      <name val="Calibri"/>
      <charset val="1"/>
    </font>
    <font>
      <b/>
      <sz val="10"/>
      <color rgb="FF232B33"/>
      <name val="Calibri"/>
      <charset val="1"/>
    </font>
    <font>
      <b/>
      <sz val="12"/>
      <color rgb="FFFFFFFF"/>
      <name val="Calibri"/>
      <charset val="1"/>
    </font>
    <font>
      <b/>
      <sz val="10"/>
      <color rgb="FF405264"/>
      <name val="Calibri"/>
      <charset val="1"/>
    </font>
    <font>
      <sz val="9"/>
      <color rgb="FF595959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2E3A46"/>
        <bgColor rgb="FF232B33"/>
      </patternFill>
    </fill>
    <fill>
      <patternFill patternType="solid">
        <fgColor rgb="FF405264"/>
        <bgColor rgb="FF47617A"/>
      </patternFill>
    </fill>
    <fill>
      <patternFill patternType="solid">
        <fgColor rgb="FFC06B3E"/>
        <bgColor rgb="FFA8542B"/>
      </patternFill>
    </fill>
    <fill>
      <patternFill patternType="solid">
        <fgColor rgb="FF2E8B5E"/>
        <bgColor rgb="FF008080"/>
      </patternFill>
    </fill>
    <fill>
      <patternFill patternType="solid">
        <fgColor rgb="FF47617A"/>
        <bgColor rgb="FF405264"/>
      </patternFill>
    </fill>
    <fill>
      <patternFill patternType="solid">
        <fgColor rgb="FF9FB0BF"/>
        <bgColor rgb="FF969696"/>
      </patternFill>
    </fill>
    <fill>
      <patternFill patternType="solid">
        <fgColor rgb="FFA8542B"/>
        <bgColor rgb="FFC06B3E"/>
      </patternFill>
    </fill>
    <fill>
      <patternFill patternType="solid">
        <fgColor rgb="FFFFF7EE"/>
        <bgColor rgb="FFFFFFFF"/>
      </patternFill>
    </fill>
    <fill>
      <patternFill patternType="solid">
        <fgColor rgb="FFEEF1F4"/>
        <bgColor rgb="FFFFF7EE"/>
      </patternFill>
    </fill>
    <fill>
      <patternFill patternType="solid">
        <fgColor rgb="FFFFFFFF"/>
        <bgColor rgb="FFFFF7EE"/>
      </patternFill>
    </fill>
    <fill>
      <patternFill patternType="solid">
        <fgColor rgb="FF232B33"/>
        <bgColor rgb="FF2B2B2B"/>
      </patternFill>
    </fill>
    <fill>
      <patternFill patternType="solid">
        <fgColor rgb="FFDCE3EA"/>
        <bgColor rgb="FFD2DAE1"/>
      </patternFill>
    </fill>
  </fills>
  <borders count="6">
    <border>
      <left/>
      <right/>
      <top/>
      <bottom/>
      <diagonal/>
    </border>
    <border>
      <left style="thin">
        <color rgb="FFC06B3E"/>
      </left>
      <right/>
      <top style="thin">
        <color rgb="FFC06B3E"/>
      </top>
      <bottom style="thin">
        <color rgb="FFC06B3E"/>
      </bottom>
      <diagonal/>
    </border>
    <border>
      <left style="thin">
        <color rgb="FFC06B3E"/>
      </left>
      <right style="thin">
        <color rgb="FFC06B3E"/>
      </right>
      <top style="thin">
        <color rgb="FFC06B3E"/>
      </top>
      <bottom style="thin">
        <color rgb="FFC06B3E"/>
      </bottom>
      <diagonal/>
    </border>
    <border>
      <left style="thin">
        <color rgb="FFD2DAE1"/>
      </left>
      <right/>
      <top style="thin">
        <color rgb="FFD2DAE1"/>
      </top>
      <bottom style="thin">
        <color rgb="FFD2DAE1"/>
      </bottom>
      <diagonal/>
    </border>
    <border>
      <left style="thin">
        <color rgb="FFD2DAE1"/>
      </left>
      <right style="thin">
        <color rgb="FFD2DAE1"/>
      </right>
      <top style="thin">
        <color rgb="FFD2DAE1"/>
      </top>
      <bottom style="thin">
        <color rgb="FFD2DAE1"/>
      </bottom>
      <diagonal/>
    </border>
    <border>
      <left/>
      <right/>
      <top/>
      <bottom style="medium">
        <color rgb="FFC06B3E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3" fillId="13" borderId="3" xfId="0" applyFont="1" applyFill="1" applyBorder="1" applyAlignment="1">
      <alignment horizontal="right" vertical="center" indent="1"/>
    </xf>
    <xf numFmtId="0" fontId="12" fillId="13" borderId="3" xfId="0" applyFont="1" applyFill="1" applyBorder="1" applyAlignment="1">
      <alignment horizontal="right" vertical="center" indent="1"/>
    </xf>
    <xf numFmtId="0" fontId="4" fillId="2" borderId="0" xfId="0" applyFont="1" applyFill="1" applyAlignment="1">
      <alignment horizontal="left" vertical="center" indent="1"/>
    </xf>
    <xf numFmtId="165" fontId="8" fillId="11" borderId="3" xfId="0" applyNumberFormat="1" applyFont="1" applyFill="1" applyBorder="1" applyAlignment="1">
      <alignment horizontal="center" vertical="center"/>
    </xf>
    <xf numFmtId="165" fontId="7" fillId="11" borderId="3" xfId="0" applyNumberFormat="1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165" fontId="6" fillId="9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164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5" fillId="0" borderId="0" xfId="0" applyFont="1" applyAlignment="1">
      <alignment horizontal="left" vertical="center" indent="1"/>
    </xf>
    <xf numFmtId="0" fontId="6" fillId="9" borderId="2" xfId="0" applyFont="1" applyFill="1" applyBorder="1" applyAlignment="1">
      <alignment horizontal="left" vertical="center" indent="1"/>
    </xf>
    <xf numFmtId="3" fontId="6" fillId="9" borderId="2" xfId="0" applyNumberFormat="1" applyFont="1" applyFill="1" applyBorder="1" applyAlignment="1">
      <alignment horizontal="center" vertical="center"/>
    </xf>
    <xf numFmtId="9" fontId="6" fillId="9" borderId="2" xfId="0" applyNumberFormat="1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165" fontId="7" fillId="11" borderId="4" xfId="0" applyNumberFormat="1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indent="1"/>
    </xf>
    <xf numFmtId="0" fontId="0" fillId="3" borderId="4" xfId="0" applyFill="1" applyBorder="1"/>
    <xf numFmtId="166" fontId="9" fillId="3" borderId="4" xfId="0" applyNumberFormat="1" applyFont="1" applyFill="1" applyBorder="1" applyAlignment="1">
      <alignment horizontal="right" vertical="center"/>
    </xf>
    <xf numFmtId="167" fontId="9" fillId="3" borderId="4" xfId="0" applyNumberFormat="1" applyFont="1" applyFill="1" applyBorder="1" applyAlignment="1">
      <alignment horizontal="right" vertical="center" indent="1"/>
    </xf>
    <xf numFmtId="0" fontId="10" fillId="11" borderId="4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left" vertical="center" indent="2"/>
    </xf>
    <xf numFmtId="168" fontId="11" fillId="11" borderId="4" xfId="0" applyNumberFormat="1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166" fontId="11" fillId="11" borderId="4" xfId="0" applyNumberFormat="1" applyFont="1" applyFill="1" applyBorder="1" applyAlignment="1">
      <alignment horizontal="right" vertical="center"/>
    </xf>
    <xf numFmtId="0" fontId="0" fillId="11" borderId="4" xfId="0" applyFill="1" applyBorder="1"/>
    <xf numFmtId="0" fontId="10" fillId="10" borderId="4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left" vertical="center" indent="2"/>
    </xf>
    <xf numFmtId="168" fontId="11" fillId="10" borderId="4" xfId="0" applyNumberFormat="1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166" fontId="11" fillId="10" borderId="4" xfId="0" applyNumberFormat="1" applyFont="1" applyFill="1" applyBorder="1" applyAlignment="1">
      <alignment horizontal="right" vertical="center"/>
    </xf>
    <xf numFmtId="0" fontId="0" fillId="10" borderId="4" xfId="0" applyFill="1" applyBorder="1"/>
    <xf numFmtId="166" fontId="12" fillId="13" borderId="4" xfId="0" applyNumberFormat="1" applyFont="1" applyFill="1" applyBorder="1" applyAlignment="1">
      <alignment horizontal="right" vertical="center"/>
    </xf>
    <xf numFmtId="0" fontId="0" fillId="13" borderId="4" xfId="0" applyFill="1" applyBorder="1"/>
    <xf numFmtId="166" fontId="13" fillId="13" borderId="4" xfId="0" applyNumberFormat="1" applyFont="1" applyFill="1" applyBorder="1" applyAlignment="1">
      <alignment horizontal="right" vertical="center"/>
    </xf>
    <xf numFmtId="166" fontId="14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/>
    <xf numFmtId="0" fontId="15" fillId="0" borderId="0" xfId="0" applyFont="1"/>
    <xf numFmtId="0" fontId="14" fillId="2" borderId="3" xfId="0" applyFont="1" applyFill="1" applyBorder="1" applyAlignment="1">
      <alignment horizontal="right" vertical="center" indent="1"/>
    </xf>
    <xf numFmtId="0" fontId="4" fillId="2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1">
    <cellStyle name="Standard" xfId="0" builtinId="0"/>
  </cellStyles>
  <dxfs count="2">
    <dxf>
      <font>
        <b/>
        <sz val="11"/>
        <color rgb="FFFFFFFF"/>
        <name val="Calibri"/>
        <charset val="1"/>
      </font>
      <fill>
        <patternFill>
          <bgColor rgb="FFC0392B"/>
        </patternFill>
      </fill>
    </dxf>
    <dxf>
      <font>
        <b/>
        <sz val="11"/>
        <color rgb="FFFFFFFF"/>
        <name val="Calibri"/>
        <charset val="1"/>
      </font>
      <fill>
        <patternFill>
          <bgColor rgb="FF2E8B5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FB0BF"/>
      <rgbColor rgb="FF595959"/>
      <rgbColor rgb="FF9999FF"/>
      <rgbColor rgb="FFA8542B"/>
      <rgbColor rgb="FFFFF7EE"/>
      <rgbColor rgb="FFEEF1F4"/>
      <rgbColor rgb="FF660066"/>
      <rgbColor rgb="FFFF8080"/>
      <rgbColor rgb="FF0066CC"/>
      <rgbColor rgb="FFD2DA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3E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06B3E"/>
      <rgbColor rgb="FF47617A"/>
      <rgbColor rgb="FF969696"/>
      <rgbColor rgb="FF2E3A46"/>
      <rgbColor rgb="FF2E8B5E"/>
      <rgbColor rgb="FF003300"/>
      <rgbColor rgb="FF232B33"/>
      <rgbColor rgb="FFC0392B"/>
      <rgbColor rgb="FF993366"/>
      <rgbColor rgb="FF405264"/>
      <rgbColor rgb="FF2B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2"/>
  <sheetViews>
    <sheetView showGridLines="0"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Q38" sqref="Q38"/>
    </sheetView>
  </sheetViews>
  <sheetFormatPr baseColWidth="10" defaultColWidth="8.7109375" defaultRowHeight="15" x14ac:dyDescent="0.25"/>
  <cols>
    <col min="1" max="1" width="1" customWidth="1"/>
    <col min="2" max="2" width="10" customWidth="1"/>
    <col min="3" max="3" width="36" customWidth="1"/>
    <col min="4" max="4" width="11" customWidth="1"/>
    <col min="5" max="5" width="10" customWidth="1"/>
    <col min="6" max="6" width="15" customWidth="1"/>
    <col min="7" max="7" width="16" customWidth="1"/>
    <col min="8" max="8" width="12" customWidth="1"/>
    <col min="11" max="11" width="13" hidden="1" customWidth="1"/>
  </cols>
  <sheetData>
    <row r="1" spans="2:11" ht="37.5" customHeight="1" x14ac:dyDescent="0.25">
      <c r="B1" s="14" t="s">
        <v>0</v>
      </c>
      <c r="C1" s="14"/>
      <c r="D1" s="14"/>
      <c r="E1" s="14"/>
      <c r="F1" s="14"/>
      <c r="G1" s="14"/>
      <c r="H1" s="14"/>
      <c r="K1" t="s">
        <v>1</v>
      </c>
    </row>
    <row r="2" spans="2:11" ht="19.5" customHeight="1" x14ac:dyDescent="0.25">
      <c r="B2" s="13" t="str">
        <f>"Projekt: "&amp;$B$7&amp;"   ·   "&amp;$F$7</f>
        <v>Projekt: Musterprojekt Neubau   ·   Musterstadt</v>
      </c>
      <c r="C2" s="13"/>
      <c r="D2" s="13"/>
      <c r="E2" s="13"/>
      <c r="F2" s="12" t="str">
        <f>"Stand: "&amp;TEXT($G$7,"DD.MM.YYYY")</f>
        <v>Stand: 01.03.YYYY</v>
      </c>
      <c r="G2" s="12"/>
      <c r="H2" s="12"/>
      <c r="K2" t="s">
        <v>2</v>
      </c>
    </row>
    <row r="3" spans="2:11" ht="6" customHeight="1" x14ac:dyDescent="0.25">
      <c r="B3" s="15"/>
      <c r="C3" s="16"/>
      <c r="D3" s="17"/>
      <c r="E3" s="18"/>
      <c r="F3" s="19"/>
      <c r="G3" s="20"/>
      <c r="H3" s="21"/>
      <c r="K3" t="s">
        <v>3</v>
      </c>
    </row>
    <row r="4" spans="2:11" ht="7.5" customHeight="1" x14ac:dyDescent="0.25">
      <c r="K4" t="s">
        <v>4</v>
      </c>
    </row>
    <row r="5" spans="2:11" ht="19.5" customHeight="1" x14ac:dyDescent="0.25">
      <c r="B5" s="11" t="s">
        <v>5</v>
      </c>
      <c r="C5" s="11"/>
      <c r="D5" s="11"/>
      <c r="E5" s="11"/>
      <c r="F5" s="11"/>
      <c r="G5" s="11"/>
      <c r="H5" s="11"/>
      <c r="K5" t="s">
        <v>6</v>
      </c>
    </row>
    <row r="6" spans="2:11" ht="15.75" customHeight="1" x14ac:dyDescent="0.25">
      <c r="B6" s="22" t="s">
        <v>7</v>
      </c>
      <c r="D6" s="22" t="s">
        <v>8</v>
      </c>
      <c r="F6" s="22" t="s">
        <v>9</v>
      </c>
      <c r="G6" s="22" t="s">
        <v>10</v>
      </c>
      <c r="K6" t="s">
        <v>11</v>
      </c>
    </row>
    <row r="7" spans="2:11" ht="21.75" customHeight="1" x14ac:dyDescent="0.25">
      <c r="B7" s="10" t="s">
        <v>12</v>
      </c>
      <c r="C7" s="10"/>
      <c r="D7" s="10" t="s">
        <v>13</v>
      </c>
      <c r="E7" s="10"/>
      <c r="F7" s="23" t="s">
        <v>14</v>
      </c>
      <c r="G7" s="9">
        <v>46082</v>
      </c>
      <c r="H7" s="9"/>
      <c r="K7" t="s">
        <v>15</v>
      </c>
    </row>
    <row r="8" spans="2:11" ht="15.75" customHeight="1" x14ac:dyDescent="0.25">
      <c r="B8" s="22" t="s">
        <v>16</v>
      </c>
      <c r="C8" s="22" t="s">
        <v>17</v>
      </c>
      <c r="D8" s="8" t="s">
        <v>18</v>
      </c>
      <c r="E8" s="8"/>
      <c r="K8" t="s">
        <v>19</v>
      </c>
    </row>
    <row r="9" spans="2:11" ht="21.75" customHeight="1" x14ac:dyDescent="0.25">
      <c r="B9" s="24">
        <v>850</v>
      </c>
      <c r="C9" s="25">
        <v>0.19</v>
      </c>
      <c r="D9" s="7">
        <v>2000000</v>
      </c>
      <c r="E9" s="7"/>
      <c r="K9" t="s">
        <v>20</v>
      </c>
    </row>
    <row r="10" spans="2:11" ht="7.5" customHeight="1" x14ac:dyDescent="0.25"/>
    <row r="11" spans="2:11" ht="15" customHeight="1" x14ac:dyDescent="0.25">
      <c r="B11" s="6" t="s">
        <v>21</v>
      </c>
      <c r="C11" s="6"/>
      <c r="D11" s="6" t="str">
        <f>"MwSt ("&amp;TEXT($C$9,"0 %")&amp;")"</f>
        <v>MwSt (19 %)</v>
      </c>
      <c r="E11" s="6"/>
      <c r="F11" s="6" t="s">
        <v>22</v>
      </c>
      <c r="G11" s="6"/>
      <c r="H11" s="26" t="s">
        <v>23</v>
      </c>
    </row>
    <row r="12" spans="2:11" ht="25.5" customHeight="1" x14ac:dyDescent="0.25">
      <c r="B12" s="5">
        <f>G51</f>
        <v>1916900</v>
      </c>
      <c r="C12" s="5"/>
      <c r="D12" s="4">
        <f>G52</f>
        <v>364211</v>
      </c>
      <c r="E12" s="4"/>
      <c r="F12" s="5">
        <f>G53</f>
        <v>2281111</v>
      </c>
      <c r="G12" s="5"/>
      <c r="H12" s="27">
        <f>IFERROR(G51/$B$9,0)</f>
        <v>2255.1764705882351</v>
      </c>
    </row>
    <row r="13" spans="2:11" ht="7.5" customHeight="1" x14ac:dyDescent="0.25"/>
    <row r="14" spans="2:11" ht="19.5" customHeight="1" x14ac:dyDescent="0.25">
      <c r="B14" s="3" t="s">
        <v>24</v>
      </c>
      <c r="C14" s="3"/>
      <c r="D14" s="3"/>
      <c r="E14" s="3"/>
      <c r="F14" s="3"/>
      <c r="G14" s="3"/>
      <c r="H14" s="3"/>
    </row>
    <row r="15" spans="2:11" ht="24" customHeight="1" x14ac:dyDescent="0.25">
      <c r="B15" s="28" t="s">
        <v>25</v>
      </c>
      <c r="C15" s="29" t="s">
        <v>26</v>
      </c>
      <c r="D15" s="28" t="s">
        <v>27</v>
      </c>
      <c r="E15" s="28" t="s">
        <v>28</v>
      </c>
      <c r="F15" s="28" t="s">
        <v>29</v>
      </c>
      <c r="G15" s="28" t="s">
        <v>30</v>
      </c>
      <c r="H15" s="28" t="s">
        <v>31</v>
      </c>
    </row>
    <row r="16" spans="2:11" ht="18.75" customHeight="1" x14ac:dyDescent="0.25">
      <c r="B16" s="30">
        <v>100</v>
      </c>
      <c r="C16" s="31" t="s">
        <v>32</v>
      </c>
      <c r="D16" s="32"/>
      <c r="E16" s="32"/>
      <c r="F16" s="32"/>
      <c r="G16" s="33">
        <f>SUM(G17:G19)</f>
        <v>354000</v>
      </c>
      <c r="H16" s="34">
        <f>IFERROR(G16/$G$51,"")</f>
        <v>0.18467317022275548</v>
      </c>
    </row>
    <row r="17" spans="2:8" x14ac:dyDescent="0.25">
      <c r="B17" s="35">
        <v>110</v>
      </c>
      <c r="C17" s="36" t="s">
        <v>33</v>
      </c>
      <c r="D17" s="37">
        <v>1</v>
      </c>
      <c r="E17" s="38" t="s">
        <v>1</v>
      </c>
      <c r="F17" s="39">
        <v>320000</v>
      </c>
      <c r="G17" s="39">
        <f>IF(OR($D17="",$F17=""),"",$D17*$F17)</f>
        <v>320000</v>
      </c>
      <c r="H17" s="40"/>
    </row>
    <row r="18" spans="2:8" x14ac:dyDescent="0.25">
      <c r="B18" s="41">
        <v>120</v>
      </c>
      <c r="C18" s="42" t="s">
        <v>34</v>
      </c>
      <c r="D18" s="43">
        <v>1</v>
      </c>
      <c r="E18" s="44" t="s">
        <v>1</v>
      </c>
      <c r="F18" s="45">
        <v>28000</v>
      </c>
      <c r="G18" s="45">
        <f>IF(OR($D18="",$F18=""),"",$D18*$F18)</f>
        <v>28000</v>
      </c>
      <c r="H18" s="46"/>
    </row>
    <row r="19" spans="2:8" x14ac:dyDescent="0.25">
      <c r="B19" s="35">
        <v>130</v>
      </c>
      <c r="C19" s="36" t="s">
        <v>35</v>
      </c>
      <c r="D19" s="37">
        <v>1</v>
      </c>
      <c r="E19" s="38" t="s">
        <v>1</v>
      </c>
      <c r="F19" s="39">
        <v>6000</v>
      </c>
      <c r="G19" s="39">
        <f>IF(OR($D19="",$F19=""),"",$D19*$F19)</f>
        <v>6000</v>
      </c>
      <c r="H19" s="40"/>
    </row>
    <row r="20" spans="2:8" ht="18.75" customHeight="1" x14ac:dyDescent="0.25">
      <c r="B20" s="30">
        <v>200</v>
      </c>
      <c r="C20" s="31" t="s">
        <v>36</v>
      </c>
      <c r="D20" s="32"/>
      <c r="E20" s="32"/>
      <c r="F20" s="32"/>
      <c r="G20" s="33">
        <f>SUM(G21:G23)</f>
        <v>52000</v>
      </c>
      <c r="H20" s="34">
        <f>IFERROR(G20/$G$51,"")</f>
        <v>2.7127132349105326E-2</v>
      </c>
    </row>
    <row r="21" spans="2:8" x14ac:dyDescent="0.25">
      <c r="B21" s="35">
        <v>210</v>
      </c>
      <c r="C21" s="36" t="s">
        <v>37</v>
      </c>
      <c r="D21" s="37">
        <v>1</v>
      </c>
      <c r="E21" s="38" t="s">
        <v>1</v>
      </c>
      <c r="F21" s="39">
        <v>18000</v>
      </c>
      <c r="G21" s="39">
        <f>IF(OR($D21="",$F21=""),"",$D21*$F21)</f>
        <v>18000</v>
      </c>
      <c r="H21" s="40"/>
    </row>
    <row r="22" spans="2:8" x14ac:dyDescent="0.25">
      <c r="B22" s="41">
        <v>220</v>
      </c>
      <c r="C22" s="42" t="s">
        <v>38</v>
      </c>
      <c r="D22" s="43">
        <v>1</v>
      </c>
      <c r="E22" s="44" t="s">
        <v>1</v>
      </c>
      <c r="F22" s="45">
        <v>22000</v>
      </c>
      <c r="G22" s="45">
        <f>IF(OR($D22="",$F22=""),"",$D22*$F22)</f>
        <v>22000</v>
      </c>
      <c r="H22" s="46"/>
    </row>
    <row r="23" spans="2:8" x14ac:dyDescent="0.25">
      <c r="B23" s="35">
        <v>230</v>
      </c>
      <c r="C23" s="36" t="s">
        <v>39</v>
      </c>
      <c r="D23" s="37">
        <v>1</v>
      </c>
      <c r="E23" s="38" t="s">
        <v>1</v>
      </c>
      <c r="F23" s="39">
        <v>12000</v>
      </c>
      <c r="G23" s="39">
        <f>IF(OR($D23="",$F23=""),"",$D23*$F23)</f>
        <v>12000</v>
      </c>
      <c r="H23" s="40"/>
    </row>
    <row r="24" spans="2:8" ht="18.75" customHeight="1" x14ac:dyDescent="0.25">
      <c r="B24" s="30">
        <v>300</v>
      </c>
      <c r="C24" s="31" t="s">
        <v>40</v>
      </c>
      <c r="D24" s="32"/>
      <c r="E24" s="32"/>
      <c r="F24" s="32"/>
      <c r="G24" s="33">
        <f>SUM(G25:G29)</f>
        <v>861800</v>
      </c>
      <c r="H24" s="34">
        <f>IFERROR(G24/$G$51,"")</f>
        <v>0.44958005112421096</v>
      </c>
    </row>
    <row r="25" spans="2:8" x14ac:dyDescent="0.25">
      <c r="B25" s="35">
        <v>320</v>
      </c>
      <c r="C25" s="36" t="s">
        <v>41</v>
      </c>
      <c r="D25" s="37">
        <v>850</v>
      </c>
      <c r="E25" s="38" t="s">
        <v>2</v>
      </c>
      <c r="F25" s="39">
        <v>180</v>
      </c>
      <c r="G25" s="39">
        <f>IF(OR($D25="",$F25=""),"",$D25*$F25)</f>
        <v>153000</v>
      </c>
      <c r="H25" s="40"/>
    </row>
    <row r="26" spans="2:8" x14ac:dyDescent="0.25">
      <c r="B26" s="41">
        <v>330</v>
      </c>
      <c r="C26" s="42" t="s">
        <v>42</v>
      </c>
      <c r="D26" s="43">
        <v>620</v>
      </c>
      <c r="E26" s="44" t="s">
        <v>2</v>
      </c>
      <c r="F26" s="45">
        <v>480</v>
      </c>
      <c r="G26" s="45">
        <f>IF(OR($D26="",$F26=""),"",$D26*$F26)</f>
        <v>297600</v>
      </c>
      <c r="H26" s="46"/>
    </row>
    <row r="27" spans="2:8" x14ac:dyDescent="0.25">
      <c r="B27" s="35">
        <v>340</v>
      </c>
      <c r="C27" s="36" t="s">
        <v>43</v>
      </c>
      <c r="D27" s="37">
        <v>540</v>
      </c>
      <c r="E27" s="38" t="s">
        <v>2</v>
      </c>
      <c r="F27" s="39">
        <v>210</v>
      </c>
      <c r="G27" s="39">
        <f>IF(OR($D27="",$F27=""),"",$D27*$F27)</f>
        <v>113400</v>
      </c>
      <c r="H27" s="40"/>
    </row>
    <row r="28" spans="2:8" x14ac:dyDescent="0.25">
      <c r="B28" s="41">
        <v>350</v>
      </c>
      <c r="C28" s="42" t="s">
        <v>44</v>
      </c>
      <c r="D28" s="43">
        <v>850</v>
      </c>
      <c r="E28" s="44" t="s">
        <v>2</v>
      </c>
      <c r="F28" s="45">
        <v>260</v>
      </c>
      <c r="G28" s="45">
        <f>IF(OR($D28="",$F28=""),"",$D28*$F28)</f>
        <v>221000</v>
      </c>
      <c r="H28" s="46"/>
    </row>
    <row r="29" spans="2:8" x14ac:dyDescent="0.25">
      <c r="B29" s="35">
        <v>360</v>
      </c>
      <c r="C29" s="36" t="s">
        <v>45</v>
      </c>
      <c r="D29" s="37">
        <v>320</v>
      </c>
      <c r="E29" s="38" t="s">
        <v>2</v>
      </c>
      <c r="F29" s="39">
        <v>240</v>
      </c>
      <c r="G29" s="39">
        <f>IF(OR($D29="",$F29=""),"",$D29*$F29)</f>
        <v>76800</v>
      </c>
      <c r="H29" s="40"/>
    </row>
    <row r="30" spans="2:8" ht="18.75" customHeight="1" x14ac:dyDescent="0.25">
      <c r="B30" s="30">
        <v>400</v>
      </c>
      <c r="C30" s="31" t="s">
        <v>46</v>
      </c>
      <c r="D30" s="32"/>
      <c r="E30" s="32"/>
      <c r="F30" s="32"/>
      <c r="G30" s="33">
        <f>SUM(G31:G34)</f>
        <v>307000</v>
      </c>
      <c r="H30" s="34">
        <f>IFERROR(G30/$G$51,"")</f>
        <v>0.16015441598414107</v>
      </c>
    </row>
    <row r="31" spans="2:8" x14ac:dyDescent="0.25">
      <c r="B31" s="35">
        <v>410</v>
      </c>
      <c r="C31" s="36" t="s">
        <v>47</v>
      </c>
      <c r="D31" s="37">
        <v>1</v>
      </c>
      <c r="E31" s="38" t="s">
        <v>1</v>
      </c>
      <c r="F31" s="39">
        <v>78000</v>
      </c>
      <c r="G31" s="39">
        <f>IF(OR($D31="",$F31=""),"",$D31*$F31)</f>
        <v>78000</v>
      </c>
      <c r="H31" s="40"/>
    </row>
    <row r="32" spans="2:8" x14ac:dyDescent="0.25">
      <c r="B32" s="41">
        <v>420</v>
      </c>
      <c r="C32" s="42" t="s">
        <v>48</v>
      </c>
      <c r="D32" s="43">
        <v>1</v>
      </c>
      <c r="E32" s="44" t="s">
        <v>1</v>
      </c>
      <c r="F32" s="45">
        <v>95000</v>
      </c>
      <c r="G32" s="45">
        <f>IF(OR($D32="",$F32=""),"",$D32*$F32)</f>
        <v>95000</v>
      </c>
      <c r="H32" s="46"/>
    </row>
    <row r="33" spans="2:8" x14ac:dyDescent="0.25">
      <c r="B33" s="35">
        <v>440</v>
      </c>
      <c r="C33" s="36" t="s">
        <v>49</v>
      </c>
      <c r="D33" s="37">
        <v>1</v>
      </c>
      <c r="E33" s="38" t="s">
        <v>1</v>
      </c>
      <c r="F33" s="39">
        <v>110000</v>
      </c>
      <c r="G33" s="39">
        <f>IF(OR($D33="",$F33=""),"",$D33*$F33)</f>
        <v>110000</v>
      </c>
      <c r="H33" s="40"/>
    </row>
    <row r="34" spans="2:8" x14ac:dyDescent="0.25">
      <c r="B34" s="41">
        <v>480</v>
      </c>
      <c r="C34" s="42" t="s">
        <v>50</v>
      </c>
      <c r="D34" s="43">
        <v>1</v>
      </c>
      <c r="E34" s="44" t="s">
        <v>1</v>
      </c>
      <c r="F34" s="45">
        <v>24000</v>
      </c>
      <c r="G34" s="45">
        <f>IF(OR($D34="",$F34=""),"",$D34*$F34)</f>
        <v>24000</v>
      </c>
      <c r="H34" s="46"/>
    </row>
    <row r="35" spans="2:8" ht="18.75" customHeight="1" x14ac:dyDescent="0.25">
      <c r="B35" s="30">
        <v>500</v>
      </c>
      <c r="C35" s="31" t="s">
        <v>51</v>
      </c>
      <c r="D35" s="32"/>
      <c r="E35" s="32"/>
      <c r="F35" s="32"/>
      <c r="G35" s="33">
        <f>SUM(G36:G38)</f>
        <v>61100</v>
      </c>
      <c r="H35" s="34">
        <f>IFERROR(G35/$G$51,"")</f>
        <v>3.1874380510198759E-2</v>
      </c>
    </row>
    <row r="36" spans="2:8" x14ac:dyDescent="0.25">
      <c r="B36" s="41">
        <v>510</v>
      </c>
      <c r="C36" s="42" t="s">
        <v>52</v>
      </c>
      <c r="D36" s="43">
        <v>1</v>
      </c>
      <c r="E36" s="44" t="s">
        <v>1</v>
      </c>
      <c r="F36" s="45">
        <v>16000</v>
      </c>
      <c r="G36" s="45">
        <f>IF(OR($D36="",$F36=""),"",$D36*$F36)</f>
        <v>16000</v>
      </c>
      <c r="H36" s="46"/>
    </row>
    <row r="37" spans="2:8" x14ac:dyDescent="0.25">
      <c r="B37" s="35">
        <v>530</v>
      </c>
      <c r="C37" s="36" t="s">
        <v>53</v>
      </c>
      <c r="D37" s="37">
        <v>380</v>
      </c>
      <c r="E37" s="38" t="s">
        <v>2</v>
      </c>
      <c r="F37" s="39">
        <v>95</v>
      </c>
      <c r="G37" s="39">
        <f>IF(OR($D37="",$F37=""),"",$D37*$F37)</f>
        <v>36100</v>
      </c>
      <c r="H37" s="40"/>
    </row>
    <row r="38" spans="2:8" x14ac:dyDescent="0.25">
      <c r="B38" s="41">
        <v>570</v>
      </c>
      <c r="C38" s="42" t="s">
        <v>54</v>
      </c>
      <c r="D38" s="43">
        <v>1</v>
      </c>
      <c r="E38" s="44" t="s">
        <v>1</v>
      </c>
      <c r="F38" s="45">
        <v>9000</v>
      </c>
      <c r="G38" s="45">
        <f>IF(OR($D38="",$F38=""),"",$D38*$F38)</f>
        <v>9000</v>
      </c>
      <c r="H38" s="46"/>
    </row>
    <row r="39" spans="2:8" ht="18.75" customHeight="1" x14ac:dyDescent="0.25">
      <c r="B39" s="30">
        <v>600</v>
      </c>
      <c r="C39" s="31" t="s">
        <v>55</v>
      </c>
      <c r="D39" s="32"/>
      <c r="E39" s="32"/>
      <c r="F39" s="32"/>
      <c r="G39" s="33">
        <f>SUM(G40:G41)</f>
        <v>25000</v>
      </c>
      <c r="H39" s="34">
        <f>IFERROR(G39/$G$51,"")</f>
        <v>1.3041890552454484E-2</v>
      </c>
    </row>
    <row r="40" spans="2:8" x14ac:dyDescent="0.25">
      <c r="B40" s="41">
        <v>610</v>
      </c>
      <c r="C40" s="42" t="s">
        <v>56</v>
      </c>
      <c r="D40" s="43">
        <v>1</v>
      </c>
      <c r="E40" s="44" t="s">
        <v>1</v>
      </c>
      <c r="F40" s="45">
        <v>18000</v>
      </c>
      <c r="G40" s="45">
        <f>IF(OR($D40="",$F40=""),"",$D40*$F40)</f>
        <v>18000</v>
      </c>
      <c r="H40" s="46"/>
    </row>
    <row r="41" spans="2:8" x14ac:dyDescent="0.25">
      <c r="B41" s="35">
        <v>620</v>
      </c>
      <c r="C41" s="36" t="s">
        <v>57</v>
      </c>
      <c r="D41" s="37">
        <v>1</v>
      </c>
      <c r="E41" s="38" t="s">
        <v>1</v>
      </c>
      <c r="F41" s="39">
        <v>7000</v>
      </c>
      <c r="G41" s="39">
        <f>IF(OR($D41="",$F41=""),"",$D41*$F41)</f>
        <v>7000</v>
      </c>
      <c r="H41" s="40"/>
    </row>
    <row r="42" spans="2:8" ht="18.75" customHeight="1" x14ac:dyDescent="0.25">
      <c r="B42" s="30">
        <v>700</v>
      </c>
      <c r="C42" s="31" t="s">
        <v>58</v>
      </c>
      <c r="D42" s="32"/>
      <c r="E42" s="32"/>
      <c r="F42" s="32"/>
      <c r="G42" s="33">
        <f>SUM(G43:G45)</f>
        <v>200000</v>
      </c>
      <c r="H42" s="34">
        <f>IFERROR(G42/$G$51,"")</f>
        <v>0.10433512441963587</v>
      </c>
    </row>
    <row r="43" spans="2:8" x14ac:dyDescent="0.25">
      <c r="B43" s="35">
        <v>710</v>
      </c>
      <c r="C43" s="36" t="s">
        <v>59</v>
      </c>
      <c r="D43" s="37">
        <v>1</v>
      </c>
      <c r="E43" s="38" t="s">
        <v>1</v>
      </c>
      <c r="F43" s="39">
        <v>14000</v>
      </c>
      <c r="G43" s="39">
        <f>IF(OR($D43="",$F43=""),"",$D43*$F43)</f>
        <v>14000</v>
      </c>
      <c r="H43" s="40"/>
    </row>
    <row r="44" spans="2:8" x14ac:dyDescent="0.25">
      <c r="B44" s="41">
        <v>730</v>
      </c>
      <c r="C44" s="42" t="s">
        <v>60</v>
      </c>
      <c r="D44" s="43">
        <v>1</v>
      </c>
      <c r="E44" s="44" t="s">
        <v>1</v>
      </c>
      <c r="F44" s="45">
        <v>165000</v>
      </c>
      <c r="G44" s="45">
        <f>IF(OR($D44="",$F44=""),"",$D44*$F44)</f>
        <v>165000</v>
      </c>
      <c r="H44" s="46"/>
    </row>
    <row r="45" spans="2:8" x14ac:dyDescent="0.25">
      <c r="B45" s="35">
        <v>760</v>
      </c>
      <c r="C45" s="36" t="s">
        <v>61</v>
      </c>
      <c r="D45" s="37">
        <v>1</v>
      </c>
      <c r="E45" s="38" t="s">
        <v>1</v>
      </c>
      <c r="F45" s="39">
        <v>21000</v>
      </c>
      <c r="G45" s="39">
        <f>IF(OR($D45="",$F45=""),"",$D45*$F45)</f>
        <v>21000</v>
      </c>
      <c r="H45" s="40"/>
    </row>
    <row r="46" spans="2:8" ht="18.75" customHeight="1" x14ac:dyDescent="0.25">
      <c r="B46" s="30">
        <v>800</v>
      </c>
      <c r="C46" s="31" t="s">
        <v>62</v>
      </c>
      <c r="D46" s="32"/>
      <c r="E46" s="32"/>
      <c r="F46" s="32"/>
      <c r="G46" s="33">
        <f>SUM(G47:G48)</f>
        <v>56000</v>
      </c>
      <c r="H46" s="34">
        <f>IFERROR(G46/$G$51,"")</f>
        <v>2.9213834837498044E-2</v>
      </c>
    </row>
    <row r="47" spans="2:8" x14ac:dyDescent="0.25">
      <c r="B47" s="35">
        <v>810</v>
      </c>
      <c r="C47" s="36" t="s">
        <v>63</v>
      </c>
      <c r="D47" s="37">
        <v>1</v>
      </c>
      <c r="E47" s="38" t="s">
        <v>1</v>
      </c>
      <c r="F47" s="39">
        <v>22000</v>
      </c>
      <c r="G47" s="39">
        <f>IF(OR($D47="",$F47=""),"",$D47*$F47)</f>
        <v>22000</v>
      </c>
      <c r="H47" s="40"/>
    </row>
    <row r="48" spans="2:8" x14ac:dyDescent="0.25">
      <c r="B48" s="41">
        <v>820</v>
      </c>
      <c r="C48" s="42" t="s">
        <v>64</v>
      </c>
      <c r="D48" s="43">
        <v>1</v>
      </c>
      <c r="E48" s="44" t="s">
        <v>1</v>
      </c>
      <c r="F48" s="45">
        <v>34000</v>
      </c>
      <c r="G48" s="45">
        <f>IF(OR($D48="",$F48=""),"",$D48*$F48)</f>
        <v>34000</v>
      </c>
      <c r="H48" s="46"/>
    </row>
    <row r="50" spans="2:8" ht="6" customHeight="1" x14ac:dyDescent="0.25"/>
    <row r="51" spans="2:8" ht="21.75" customHeight="1" x14ac:dyDescent="0.25">
      <c r="B51" s="2" t="s">
        <v>21</v>
      </c>
      <c r="C51" s="2"/>
      <c r="D51" s="2"/>
      <c r="E51" s="2"/>
      <c r="F51" s="2"/>
      <c r="G51" s="47">
        <f>G16+G20+G24+G30+G35+G39+G42+G46</f>
        <v>1916900</v>
      </c>
      <c r="H51" s="48"/>
    </row>
    <row r="52" spans="2:8" ht="19.5" customHeight="1" x14ac:dyDescent="0.25">
      <c r="B52" s="1" t="str">
        <f>"zzgl. MwSt "&amp;TEXT($C$9,"0 %")</f>
        <v>zzgl. MwSt 19 %</v>
      </c>
      <c r="C52" s="1"/>
      <c r="D52" s="1"/>
      <c r="E52" s="1"/>
      <c r="F52" s="1"/>
      <c r="G52" s="49">
        <f>G51*$C$9</f>
        <v>364211</v>
      </c>
      <c r="H52" s="48"/>
    </row>
    <row r="53" spans="2:8" ht="21.75" customHeight="1" x14ac:dyDescent="0.25">
      <c r="B53" s="53" t="s">
        <v>22</v>
      </c>
      <c r="C53" s="53"/>
      <c r="D53" s="53"/>
      <c r="E53" s="53"/>
      <c r="F53" s="53"/>
      <c r="G53" s="50">
        <f>G51+G52</f>
        <v>2281111</v>
      </c>
      <c r="H53" s="51"/>
    </row>
    <row r="54" spans="2:8" ht="7.5" customHeight="1" x14ac:dyDescent="0.25"/>
    <row r="55" spans="2:8" ht="24" customHeight="1" x14ac:dyDescent="0.25">
      <c r="B55" s="54" t="str">
        <f>"Kostenrahmen: "&amp;TEXT($D$9,"#,##0 €")&amp;"   ·   "&amp;IF(G51&lt;=$D$9,"eingehalten – Reserve ","überschritten – Mehrkosten ")&amp;TEXT(ABS($D$9-G51),"#,##0 €")&amp;"   ·   Kostenkennwert "&amp;TEXT(IFERROR(G51/$B$9,0),"#,##0 €")&amp;"/m² BGF"</f>
        <v>Kostenrahmen: 2000000,0 €   ·   eingehalten – Reserve 83100,0 €   ·   Kostenkennwert 2255,176 €/m² BGF</v>
      </c>
      <c r="C55" s="54"/>
      <c r="D55" s="54"/>
      <c r="E55" s="54"/>
      <c r="F55" s="54"/>
      <c r="G55" s="54"/>
      <c r="H55" s="54"/>
    </row>
    <row r="57" spans="2:8" x14ac:dyDescent="0.25">
      <c r="B57" s="52" t="s">
        <v>65</v>
      </c>
    </row>
    <row r="58" spans="2:8" ht="15" customHeight="1" x14ac:dyDescent="0.25">
      <c r="B58" s="55" t="s">
        <v>66</v>
      </c>
      <c r="C58" s="55"/>
      <c r="D58" s="55"/>
      <c r="E58" s="55"/>
      <c r="F58" s="55"/>
      <c r="G58" s="55"/>
      <c r="H58" s="55"/>
    </row>
    <row r="59" spans="2:8" ht="15" customHeight="1" x14ac:dyDescent="0.25">
      <c r="B59" s="55" t="s">
        <v>67</v>
      </c>
      <c r="C59" s="55"/>
      <c r="D59" s="55"/>
      <c r="E59" s="55"/>
      <c r="F59" s="55"/>
      <c r="G59" s="55"/>
      <c r="H59" s="55"/>
    </row>
    <row r="60" spans="2:8" ht="15" customHeight="1" x14ac:dyDescent="0.25">
      <c r="B60" s="55" t="s">
        <v>68</v>
      </c>
      <c r="C60" s="55"/>
      <c r="D60" s="55"/>
      <c r="E60" s="55"/>
      <c r="F60" s="55"/>
      <c r="G60" s="55"/>
      <c r="H60" s="55"/>
    </row>
    <row r="61" spans="2:8" ht="15" customHeight="1" x14ac:dyDescent="0.25">
      <c r="B61" s="55" t="s">
        <v>69</v>
      </c>
      <c r="C61" s="55"/>
      <c r="D61" s="55"/>
      <c r="E61" s="55"/>
      <c r="F61" s="55"/>
      <c r="G61" s="55"/>
      <c r="H61" s="55"/>
    </row>
    <row r="62" spans="2:8" ht="15" customHeight="1" x14ac:dyDescent="0.25">
      <c r="B62" s="55" t="s">
        <v>70</v>
      </c>
      <c r="C62" s="55"/>
      <c r="D62" s="55"/>
      <c r="E62" s="55"/>
      <c r="F62" s="55"/>
      <c r="G62" s="55"/>
      <c r="H62" s="55"/>
    </row>
  </sheetData>
  <mergeCells count="25">
    <mergeCell ref="B60:H60"/>
    <mergeCell ref="B61:H61"/>
    <mergeCell ref="B62:H62"/>
    <mergeCell ref="B52:F52"/>
    <mergeCell ref="B53:F53"/>
    <mergeCell ref="B55:H55"/>
    <mergeCell ref="B58:H58"/>
    <mergeCell ref="B59:H59"/>
    <mergeCell ref="B12:C12"/>
    <mergeCell ref="D12:E12"/>
    <mergeCell ref="F12:G12"/>
    <mergeCell ref="B14:H14"/>
    <mergeCell ref="B51:F51"/>
    <mergeCell ref="D8:E8"/>
    <mergeCell ref="D9:E9"/>
    <mergeCell ref="B11:C11"/>
    <mergeCell ref="D11:E11"/>
    <mergeCell ref="F11:G11"/>
    <mergeCell ref="B1:H1"/>
    <mergeCell ref="B2:E2"/>
    <mergeCell ref="F2:H2"/>
    <mergeCell ref="B5:H5"/>
    <mergeCell ref="B7:C7"/>
    <mergeCell ref="D7:E7"/>
    <mergeCell ref="G7:H7"/>
  </mergeCells>
  <conditionalFormatting sqref="B55">
    <cfRule type="expression" dxfId="1" priority="2">
      <formula>G51&lt;=$D$9</formula>
    </cfRule>
    <cfRule type="expression" dxfId="0" priority="3">
      <formula>G51&gt;$D$9</formula>
    </cfRule>
  </conditionalFormatting>
  <conditionalFormatting sqref="H16:H48">
    <cfRule type="dataBar" priority="4">
      <dataBar>
        <cfvo type="num" val="0"/>
        <cfvo type="num" val="0.6"/>
        <color rgb="FFC06B3E"/>
      </dataBar>
      <extLst>
        <ext xmlns:x14="http://schemas.microsoft.com/office/spreadsheetml/2009/9/main" uri="{B025F937-C7B1-47D3-B67F-A62EFF666E3E}">
          <x14:id>{735DB0A0-F6B1-4D80-9FA4-3ED66B23E4F4}</x14:id>
        </ext>
      </extLst>
    </cfRule>
  </conditionalFormatting>
  <dataValidations count="1">
    <dataValidation type="list" allowBlank="1" sqref="E16:E48" xr:uid="{00000000-0002-0000-0000-000000000000}">
      <formula1>$K$1:$K$9</formula1>
      <formula2>0</formula2>
    </dataValidation>
  </dataValidations>
  <pageMargins left="0.3" right="0.3" top="0.4" bottom="0.4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5DB0A0-F6B1-4D80-9FA4-3ED66B23E4F4}">
            <x14:dataBar axisPosition="none">
              <x14:cfvo type="num">
                <xm:f>0</xm:f>
              </x14:cfvo>
              <x14:cfvo type="num">
                <xm:f>0.6</xm:f>
              </x14:cfvo>
              <x14:negativeFillColor rgb="FFC06B3E"/>
            </x14:dataBar>
          </x14:cfRule>
          <xm:sqref>H16:H48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Kostenberechnung</vt:lpstr>
      <vt:lpstr>Kostenberechnung!Druckbereich</vt:lpstr>
      <vt:lpstr>Kostenberechnung!Drucktitel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2026-08-05T05:35:06Z</dcterms:created>
  <dcterms:modified xsi:type="dcterms:W3CDTF">2026-08-06T08:27:17Z</dcterms:modified>
  <dc:language>en-US</dc:language>
</cp:coreProperties>
</file>