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21F2F3CB-883C-4A26-A749-012ADEB25B88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Medikamentenbestand" sheetId="2" r:id="rId2"/>
    <sheet name="Referenzlisten" sheetId="3" r:id="rId3"/>
  </sheets>
  <definedNames>
    <definedName name="Darreichungsformen">Referenzlisten!$C$9:$C$18</definedName>
    <definedName name="Einheiten">Referenzlisten!$E$9:$E$14</definedName>
    <definedName name="Kategorien">Referenzlisten!$A$9:$A$16</definedName>
    <definedName name="Lagerorte">Referenzlisten!$G$9:$G$14</definedName>
    <definedName name="Lieferanten">Referenzlisten!$K$9:$K$13</definedName>
    <definedName name="Verantwortliche">Referenzlisten!$I$9:$I$13</definedName>
    <definedName name="Vorwarnzeit">Referenzlisten!$C$4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" i="1" l="1"/>
  <c r="C5" i="3"/>
  <c r="N40" i="2"/>
  <c r="M40" i="2"/>
  <c r="L40" i="2"/>
  <c r="J40" i="2"/>
  <c r="A40" i="2"/>
  <c r="N39" i="2"/>
  <c r="M39" i="2"/>
  <c r="L39" i="2"/>
  <c r="J39" i="2"/>
  <c r="A39" i="2"/>
  <c r="N38" i="2"/>
  <c r="M38" i="2"/>
  <c r="L38" i="2"/>
  <c r="J38" i="2"/>
  <c r="A38" i="2"/>
  <c r="N37" i="2"/>
  <c r="M37" i="2"/>
  <c r="L37" i="2"/>
  <c r="J37" i="2"/>
  <c r="A37" i="2"/>
  <c r="N36" i="2"/>
  <c r="M36" i="2"/>
  <c r="L36" i="2"/>
  <c r="J36" i="2"/>
  <c r="A36" i="2"/>
  <c r="N35" i="2"/>
  <c r="M35" i="2"/>
  <c r="L35" i="2"/>
  <c r="J35" i="2"/>
  <c r="A35" i="2"/>
  <c r="N34" i="2"/>
  <c r="M34" i="2"/>
  <c r="L34" i="2"/>
  <c r="J34" i="2"/>
  <c r="A34" i="2"/>
  <c r="N33" i="2"/>
  <c r="M33" i="2"/>
  <c r="L33" i="2"/>
  <c r="J33" i="2"/>
  <c r="A33" i="2"/>
  <c r="N32" i="2"/>
  <c r="M32" i="2"/>
  <c r="L32" i="2"/>
  <c r="J32" i="2"/>
  <c r="A32" i="2"/>
  <c r="N31" i="2"/>
  <c r="M31" i="2"/>
  <c r="L31" i="2"/>
  <c r="J31" i="2"/>
  <c r="A31" i="2"/>
  <c r="N30" i="2"/>
  <c r="M30" i="2"/>
  <c r="L30" i="2"/>
  <c r="J30" i="2"/>
  <c r="A30" i="2"/>
  <c r="N29" i="2"/>
  <c r="M29" i="2"/>
  <c r="L29" i="2"/>
  <c r="J29" i="2"/>
  <c r="A29" i="2"/>
  <c r="N28" i="2"/>
  <c r="M28" i="2"/>
  <c r="L28" i="2"/>
  <c r="J28" i="2"/>
  <c r="A28" i="2"/>
  <c r="N27" i="2"/>
  <c r="M27" i="2"/>
  <c r="L27" i="2"/>
  <c r="J27" i="2"/>
  <c r="A27" i="2"/>
  <c r="N26" i="2"/>
  <c r="M26" i="2"/>
  <c r="L26" i="2"/>
  <c r="J26" i="2"/>
  <c r="A26" i="2"/>
  <c r="N25" i="2"/>
  <c r="M25" i="2"/>
  <c r="L25" i="2"/>
  <c r="J25" i="2"/>
  <c r="A25" i="2"/>
  <c r="N24" i="2"/>
  <c r="M24" i="2"/>
  <c r="L24" i="2"/>
  <c r="J24" i="2"/>
  <c r="A24" i="2"/>
  <c r="N23" i="2"/>
  <c r="M23" i="2"/>
  <c r="L23" i="2"/>
  <c r="J23" i="2"/>
  <c r="A23" i="2"/>
  <c r="N22" i="2"/>
  <c r="M22" i="2"/>
  <c r="L22" i="2"/>
  <c r="J22" i="2"/>
  <c r="A22" i="2"/>
  <c r="N21" i="2"/>
  <c r="L21" i="2"/>
  <c r="M21" i="2" s="1"/>
  <c r="J21" i="2"/>
  <c r="A21" i="2"/>
  <c r="N20" i="2"/>
  <c r="L20" i="2"/>
  <c r="M20" i="2" s="1"/>
  <c r="J20" i="2"/>
  <c r="A20" i="2"/>
  <c r="N19" i="2"/>
  <c r="L19" i="2"/>
  <c r="M19" i="2" s="1"/>
  <c r="J19" i="2"/>
  <c r="A19" i="2"/>
  <c r="N18" i="2"/>
  <c r="L18" i="2"/>
  <c r="M18" i="2" s="1"/>
  <c r="J18" i="2"/>
  <c r="A18" i="2"/>
  <c r="N17" i="2"/>
  <c r="L17" i="2"/>
  <c r="M17" i="2" s="1"/>
  <c r="J17" i="2"/>
  <c r="A17" i="2"/>
  <c r="N16" i="2"/>
  <c r="L16" i="2"/>
  <c r="M16" i="2" s="1"/>
  <c r="J16" i="2"/>
  <c r="A16" i="2"/>
  <c r="N15" i="2"/>
  <c r="L15" i="2"/>
  <c r="M15" i="2" s="1"/>
  <c r="J15" i="2"/>
  <c r="A15" i="2"/>
  <c r="N14" i="2"/>
  <c r="L14" i="2"/>
  <c r="M14" i="2" s="1"/>
  <c r="J14" i="2"/>
  <c r="A14" i="2"/>
  <c r="N13" i="2"/>
  <c r="L13" i="2"/>
  <c r="M13" i="2" s="1"/>
  <c r="J13" i="2"/>
  <c r="A13" i="2"/>
  <c r="N12" i="2"/>
  <c r="L12" i="2"/>
  <c r="M12" i="2" s="1"/>
  <c r="J12" i="2"/>
  <c r="A12" i="2"/>
  <c r="N11" i="2"/>
  <c r="L11" i="2"/>
  <c r="M11" i="2" s="1"/>
  <c r="J11" i="2"/>
  <c r="A11" i="2"/>
  <c r="N10" i="2"/>
  <c r="L10" i="2"/>
  <c r="M10" i="2" s="1"/>
  <c r="J10" i="2"/>
  <c r="A10" i="2"/>
  <c r="N9" i="2"/>
  <c r="L9" i="2"/>
  <c r="M9" i="2" s="1"/>
  <c r="J9" i="2"/>
  <c r="J42" i="2" s="1"/>
  <c r="A9" i="2"/>
  <c r="N8" i="2"/>
  <c r="L8" i="2"/>
  <c r="M8" i="2" s="1"/>
  <c r="J8" i="2"/>
  <c r="A8" i="2"/>
  <c r="N7" i="2"/>
  <c r="L7" i="2"/>
  <c r="M7" i="2" s="1"/>
  <c r="J7" i="2"/>
  <c r="A7" i="2"/>
  <c r="N6" i="2"/>
  <c r="L6" i="2"/>
  <c r="M6" i="2" s="1"/>
  <c r="J6" i="2"/>
  <c r="A6" i="2"/>
  <c r="F22" i="1"/>
  <c r="F21" i="1"/>
  <c r="F20" i="1"/>
  <c r="F19" i="1"/>
  <c r="F18" i="1"/>
  <c r="F17" i="1"/>
  <c r="F16" i="1"/>
  <c r="F15" i="1"/>
  <c r="F23" i="1" s="1"/>
  <c r="B11" i="1"/>
  <c r="E7" i="1"/>
  <c r="B7" i="1"/>
  <c r="C17" i="1" l="1"/>
  <c r="C16" i="1"/>
  <c r="C15" i="1"/>
  <c r="H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5" authorId="0" shapeId="0" xr:uid="{00000000-0006-0000-0100-000001000000}">
      <text>
        <r>
          <rPr>
            <sz val="10"/>
            <rFont val="Arial"/>
            <family val="2"/>
          </rPr>
          <t>Pflichtfeld. Neue Position hier eintragen – Nr., Gesamtwert und Status werden automatisch ergänzt.</t>
        </r>
      </text>
    </comment>
  </commentList>
</comments>
</file>

<file path=xl/sharedStrings.xml><?xml version="1.0" encoding="utf-8"?>
<sst xmlns="http://schemas.openxmlformats.org/spreadsheetml/2006/main" count="263" uniqueCount="141">
  <si>
    <t>Medikamentenverwaltung – Übersicht</t>
  </si>
  <si>
    <t>Kennzahlen zum Stichtag  ·  Werte aktualisieren sich automatisch</t>
  </si>
  <si>
    <t>Positionen gesamt</t>
  </si>
  <si>
    <t>Gesamtwert Bestand</t>
  </si>
  <si>
    <t>Haltbarkeit kritisch</t>
  </si>
  <si>
    <t>Statusfarben</t>
  </si>
  <si>
    <t>Nachbestellung nötig</t>
  </si>
  <si>
    <t xml:space="preserve">  </t>
  </si>
  <si>
    <t>OK / ausreichend</t>
  </si>
  <si>
    <t>Abgelaufen</t>
  </si>
  <si>
    <t>Läuft bald ab / Nachbestellen</t>
  </si>
  <si>
    <t>Kein Bestand</t>
  </si>
  <si>
    <t>Positionen nach Haltbarkeitsstatus</t>
  </si>
  <si>
    <t>Bestandswert nach Kategorie</t>
  </si>
  <si>
    <t>Status</t>
  </si>
  <si>
    <t>Anzahl</t>
  </si>
  <si>
    <t>Kategorie</t>
  </si>
  <si>
    <t>Wert (€)</t>
  </si>
  <si>
    <t>OK</t>
  </si>
  <si>
    <t>Schmerz &amp; Fieber</t>
  </si>
  <si>
    <t>Läuft bald ab</t>
  </si>
  <si>
    <t>Wunddesinfektion</t>
  </si>
  <si>
    <t>Verbandmaterial</t>
  </si>
  <si>
    <t>Magen &amp; Darm</t>
  </si>
  <si>
    <t>Erkältung &amp; Hals</t>
  </si>
  <si>
    <t>Augen &amp; Ohren</t>
  </si>
  <si>
    <t>Haut &amp; Brand</t>
  </si>
  <si>
    <t>Sonstiges</t>
  </si>
  <si>
    <t>Summe</t>
  </si>
  <si>
    <t>Hinweis: Alle Kennzahlen und Diagramme beziehen sich auf das Blatt „Medikamentenbestand“. Neue Positionen werden automatisch berücksichtigt. Die Vorwarnzeit für „Läuft bald ab“ lässt sich im Blatt „Referenzlisten“ anpassen.</t>
  </si>
  <si>
    <t>Medikamentenverwaltung</t>
  </si>
  <si>
    <t>Bestands- und Haltbarkeitsübersicht  ·  Betriebs-Hausapotheke  ·  Vorlage 2026</t>
  </si>
  <si>
    <t>Ausfüllen:  weiße Felder befüllen und Auswahllisten (▾) nutzen.   Automatisch:  grau hinterlegte Spalten (Gesamtwert, Tage bis Ablauf, Haltbarkeits- und Bestandsstatus) berechnen sich selbst und aktualisieren sich zum heutigen Datum.</t>
  </si>
  <si>
    <t>Nr.</t>
  </si>
  <si>
    <t>Medikament / Präparat</t>
  </si>
  <si>
    <t>Darreichungs-
form</t>
  </si>
  <si>
    <t>Einheit</t>
  </si>
  <si>
    <t>Lagerort</t>
  </si>
  <si>
    <t>Bestand</t>
  </si>
  <si>
    <t>Mindest-
bestand</t>
  </si>
  <si>
    <t>Einzelpreis</t>
  </si>
  <si>
    <t>Gesamtwert</t>
  </si>
  <si>
    <t>Verfallsdatum</t>
  </si>
  <si>
    <t>Tage bis
Ablauf</t>
  </si>
  <si>
    <t>Haltbarkeits-
status</t>
  </si>
  <si>
    <t>Bestands-
status</t>
  </si>
  <si>
    <t>Verantwortlich</t>
  </si>
  <si>
    <t>Lieferant</t>
  </si>
  <si>
    <t>Letzte
Prüfung</t>
  </si>
  <si>
    <t>Bemerkung</t>
  </si>
  <si>
    <t>Ibuprofen 400 mg</t>
  </si>
  <si>
    <t>Tablette</t>
  </si>
  <si>
    <t>Packung</t>
  </si>
  <si>
    <t>Personalraum</t>
  </si>
  <si>
    <t>2027-04-30</t>
  </si>
  <si>
    <t>M. Bauer</t>
  </si>
  <si>
    <t>Stadt-Apotheke</t>
  </si>
  <si>
    <t>2026-07-15</t>
  </si>
  <si>
    <t>Abgabe nur an Personal, Dosierhinweis beachten</t>
  </si>
  <si>
    <t>Paracetamol 500 mg</t>
  </si>
  <si>
    <t>2026-09-20</t>
  </si>
  <si>
    <t>Bestand niedrig – nachbestellen</t>
  </si>
  <si>
    <t>Wund-Desinfektionsspray</t>
  </si>
  <si>
    <t>Spray</t>
  </si>
  <si>
    <t>Flasche</t>
  </si>
  <si>
    <t>Küche</t>
  </si>
  <si>
    <t>2027-01-31</t>
  </si>
  <si>
    <t>L. Hoffmann</t>
  </si>
  <si>
    <t>Apotheke am Markt</t>
  </si>
  <si>
    <t>2026-06-20</t>
  </si>
  <si>
    <t>Für Schnittverletzungen in der Küche</t>
  </si>
  <si>
    <t>Brand- und Wundgel</t>
  </si>
  <si>
    <t>Salbe/Gel</t>
  </si>
  <si>
    <t>Tube</t>
  </si>
  <si>
    <t>2026-05-30</t>
  </si>
  <si>
    <t>Abgelaufen – ersetzen</t>
  </si>
  <si>
    <t>Pflaster-Sortiment</t>
  </si>
  <si>
    <t>Pflaster</t>
  </si>
  <si>
    <t>2028-01-31</t>
  </si>
  <si>
    <t>Sanitätshaus Nord</t>
  </si>
  <si>
    <t>2026-07-01</t>
  </si>
  <si>
    <t>Verschiedene Größen</t>
  </si>
  <si>
    <t>Blasenpflaster</t>
  </si>
  <si>
    <t>Bar</t>
  </si>
  <si>
    <t>2027-09-30</t>
  </si>
  <si>
    <t>S. Krüger</t>
  </si>
  <si>
    <t>Nachbestellen</t>
  </si>
  <si>
    <t>Elastische Binde</t>
  </si>
  <si>
    <t>Verband</t>
  </si>
  <si>
    <t>Rolle</t>
  </si>
  <si>
    <t>Lager</t>
  </si>
  <si>
    <t>2029-03-31</t>
  </si>
  <si>
    <t>T. Wagner</t>
  </si>
  <si>
    <t>2026-05-10</t>
  </si>
  <si>
    <t>Verbandpäckchen steril</t>
  </si>
  <si>
    <t>Stück</t>
  </si>
  <si>
    <t>2027-12-31</t>
  </si>
  <si>
    <t>Mindestbestand erreicht</t>
  </si>
  <si>
    <t>Sofort-Kältekompresse</t>
  </si>
  <si>
    <t>Kompresse</t>
  </si>
  <si>
    <t>Kühlraum</t>
  </si>
  <si>
    <t>2027-06-30</t>
  </si>
  <si>
    <t>N. Schulz</t>
  </si>
  <si>
    <t>MediBedarf GmbH</t>
  </si>
  <si>
    <t>2026-07-20</t>
  </si>
  <si>
    <t>Für Prellungen und Verbrennungen</t>
  </si>
  <si>
    <t>Elektrolyt-Pulver</t>
  </si>
  <si>
    <t>Pulver</t>
  </si>
  <si>
    <t>2026-08-25</t>
  </si>
  <si>
    <t>PharmaDirekt</t>
  </si>
  <si>
    <t>Kohletabletten</t>
  </si>
  <si>
    <t>2027-02-28</t>
  </si>
  <si>
    <t>Hals-Lutschtabletten</t>
  </si>
  <si>
    <t>Lutschtablette</t>
  </si>
  <si>
    <t>2027-05-31</t>
  </si>
  <si>
    <t>Kein Bestand – dringend nachbestellen</t>
  </si>
  <si>
    <t>Augenspüllösung</t>
  </si>
  <si>
    <t>Flüssigkeit</t>
  </si>
  <si>
    <t>2026-09-10</t>
  </si>
  <si>
    <t>Händedesinfektion</t>
  </si>
  <si>
    <t>2028-06-30</t>
  </si>
  <si>
    <t>Wund- und Heilsalbe</t>
  </si>
  <si>
    <t>2027-03-31</t>
  </si>
  <si>
    <t>Schmerzgel (äußerlich)</t>
  </si>
  <si>
    <t>2027-07-31</t>
  </si>
  <si>
    <t>Bei Zerrungen/Prellungen</t>
  </si>
  <si>
    <t>Referenzlisten &amp; Einstellungen</t>
  </si>
  <si>
    <t>Diese Werte speisen die Auswahllisten im Blatt „Medikamentenbestand“. Einträge dürfen ergänzt oder umbenannt werden.</t>
  </si>
  <si>
    <t>Vorwarnzeit Haltbarkeit (Tage)</t>
  </si>
  <si>
    <t>← Tage vor Ablauf, ab denen „Läuft bald ab“ gilt</t>
  </si>
  <si>
    <t>Stichtag der Auswertung</t>
  </si>
  <si>
    <t>← automatisch (heutiges Datum)</t>
  </si>
  <si>
    <t>Kategorien</t>
  </si>
  <si>
    <t>Darreichungsformen</t>
  </si>
  <si>
    <t>Einheiten</t>
  </si>
  <si>
    <t>Lagerorte</t>
  </si>
  <si>
    <t>Verantwortliche</t>
  </si>
  <si>
    <t>Lieferanten</t>
  </si>
  <si>
    <t>Kapsel</t>
  </si>
  <si>
    <t>Büro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</si>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</sst>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dd\.mm\.yyyy"/>
    <numFmt numFmtId="166" formatCode="0&quot; Tage&quot;"/>
  </numFmts>
  <fonts count="21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5C6B72"/>
      <name val="Calibri"/>
      <charset val="1"/>
    </font>
    <font>
      <b/>
      <sz val="10"/>
      <color rgb="FF1E6B7A"/>
      <name val="Calibri"/>
      <charset val="1"/>
    </font>
    <font>
      <b/>
      <sz val="10"/>
      <color rgb="FF5C6B72"/>
      <name val="Calibri"/>
      <charset val="1"/>
    </font>
    <font>
      <b/>
      <sz val="22"/>
      <color rgb="FF13454F"/>
      <name val="Calibri"/>
      <charset val="1"/>
    </font>
    <font>
      <b/>
      <sz val="22"/>
      <color rgb="FFA62834"/>
      <name val="Calibri"/>
      <charset val="1"/>
    </font>
    <font>
      <b/>
      <sz val="10"/>
      <color rgb="FFFFFFFF"/>
      <name val="Calibri"/>
      <charset val="1"/>
    </font>
    <font>
      <sz val="9.5"/>
      <color rgb="FF222E34"/>
      <name val="Calibri"/>
      <charset val="1"/>
    </font>
    <font>
      <b/>
      <sz val="22"/>
      <color rgb="FF8A5A10"/>
      <name val="Calibri"/>
      <charset val="1"/>
    </font>
    <font>
      <b/>
      <sz val="11"/>
      <color rgb="FFFFFFFF"/>
      <name val="Calibri"/>
      <charset val="1"/>
    </font>
    <font>
      <sz val="10"/>
      <color rgb="FF222E34"/>
      <name val="Calibri"/>
      <charset val="1"/>
    </font>
    <font>
      <b/>
      <sz val="10"/>
      <color rgb="FF222E34"/>
      <name val="Calibri"/>
      <charset val="1"/>
    </font>
    <font>
      <sz val="8.5"/>
      <color rgb="FF5C6B72"/>
      <name val="Calibri"/>
      <charset val="1"/>
    </font>
    <font>
      <sz val="10"/>
      <color rgb="FFCFE6EA"/>
      <name val="Calibri"/>
      <charset val="1"/>
    </font>
    <font>
      <b/>
      <sz val="9.5"/>
      <color rgb="FFFFFFFF"/>
      <name val="Calibri"/>
      <charset val="1"/>
    </font>
    <font>
      <b/>
      <sz val="9.5"/>
      <color rgb="FF222E34"/>
      <name val="Calibri"/>
      <charset val="1"/>
    </font>
    <font>
      <sz val="10"/>
      <name val="Arial"/>
      <family val="2"/>
    </font>
    <font>
      <b/>
      <sz val="14"/>
      <color rgb="FFFFFFFF"/>
      <name val="Calibri"/>
      <charset val="1"/>
    </font>
    <font>
      <sz val="9"/>
      <color rgb="FF5C6B72"/>
      <name val="Calibri"/>
      <charset val="1"/>
    </font>
    <font>
      <b/>
      <sz val="11"/>
      <color rgb="FF13454F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3454F"/>
        <bgColor rgb="FF222E34"/>
      </patternFill>
    </fill>
    <fill>
      <patternFill patternType="solid">
        <fgColor rgb="FF1E6B7A"/>
        <bgColor rgb="FF1C7A40"/>
      </patternFill>
    </fill>
    <fill>
      <patternFill patternType="solid">
        <fgColor rgb="FF2E8A99"/>
        <bgColor rgb="FF4F81BD"/>
      </patternFill>
    </fill>
    <fill>
      <patternFill patternType="solid">
        <fgColor rgb="FFA62834"/>
        <bgColor rgb="FF993300"/>
      </patternFill>
    </fill>
    <fill>
      <patternFill patternType="solid">
        <fgColor rgb="FFF4F8F9"/>
        <bgColor rgb="FFEEF1F2"/>
      </patternFill>
    </fill>
    <fill>
      <patternFill patternType="solid">
        <fgColor rgb="FF8A5A10"/>
        <bgColor rgb="FF993300"/>
      </patternFill>
    </fill>
    <fill>
      <patternFill patternType="solid">
        <fgColor rgb="FFD3EDDA"/>
        <bgColor rgb="FFCFE6EA"/>
      </patternFill>
    </fill>
    <fill>
      <patternFill patternType="solid">
        <fgColor rgb="FFF7D4D6"/>
        <bgColor rgb="FFFBE4C4"/>
      </patternFill>
    </fill>
    <fill>
      <patternFill patternType="solid">
        <fgColor rgb="FFFBE4C4"/>
        <bgColor rgb="FFFFF3D6"/>
      </patternFill>
    </fill>
    <fill>
      <patternFill patternType="solid">
        <fgColor rgb="FFFFFFFF"/>
        <bgColor rgb="FFF4F8F9"/>
      </patternFill>
    </fill>
    <fill>
      <patternFill patternType="solid">
        <fgColor rgb="FFEAF2F3"/>
        <bgColor rgb="FFEEF1F2"/>
      </patternFill>
    </fill>
    <fill>
      <patternFill patternType="solid">
        <fgColor rgb="FFEEF1F2"/>
        <bgColor rgb="FFEAF2F3"/>
      </patternFill>
    </fill>
    <fill>
      <patternFill patternType="solid">
        <fgColor rgb="FFFFF3D6"/>
        <bgColor rgb="FFFBE4C4"/>
      </patternFill>
    </fill>
  </fills>
  <borders count="8">
    <border>
      <left/>
      <right/>
      <top/>
      <bottom/>
      <diagonal/>
    </border>
    <border>
      <left style="thin">
        <color rgb="FFCFD9DC"/>
      </left>
      <right style="thin">
        <color rgb="FFCFD9DC"/>
      </right>
      <top style="thin">
        <color rgb="FFCFD9DC"/>
      </top>
      <bottom/>
      <diagonal/>
    </border>
    <border>
      <left style="thin">
        <color rgb="FFCFD9DC"/>
      </left>
      <right style="thin">
        <color rgb="FFCFD9DC"/>
      </right>
      <top/>
      <bottom/>
      <diagonal/>
    </border>
    <border>
      <left style="thin">
        <color rgb="FFCFD9DC"/>
      </left>
      <right style="thin">
        <color rgb="FFCFD9DC"/>
      </right>
      <top/>
      <bottom style="thin">
        <color rgb="FFCFD9DC"/>
      </bottom>
      <diagonal/>
    </border>
    <border>
      <left style="thin">
        <color rgb="FFCFD9DC"/>
      </left>
      <right style="thin">
        <color rgb="FFCFD9DC"/>
      </right>
      <top style="thin">
        <color rgb="FFCFD9DC"/>
      </top>
      <bottom style="thin">
        <color rgb="FFCFD9DC"/>
      </bottom>
      <diagonal/>
    </border>
    <border>
      <left style="thin">
        <color rgb="FF1E6B7A"/>
      </left>
      <right style="thin">
        <color rgb="FF1E6B7A"/>
      </right>
      <top style="thin">
        <color rgb="FF1E6B7A"/>
      </top>
      <bottom style="thin">
        <color rgb="FF1E6B7A"/>
      </bottom>
      <diagonal/>
    </border>
    <border>
      <left style="thin">
        <color rgb="FF13454F"/>
      </left>
      <right style="thin">
        <color rgb="FF13454F"/>
      </right>
      <top style="thin">
        <color rgb="FF13454F"/>
      </top>
      <bottom style="thin">
        <color rgb="FF13454F"/>
      </bottom>
      <diagonal/>
    </border>
    <border>
      <left style="thin">
        <color rgb="FF13454F"/>
      </left>
      <right style="thin">
        <color rgb="FF13454F"/>
      </right>
      <top style="thin">
        <color rgb="FF13454F"/>
      </top>
      <bottom style="medium">
        <color rgb="FF2E8A99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9" fillId="6" borderId="3" xfId="0" applyNumberFormat="1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indent="1"/>
    </xf>
    <xf numFmtId="0" fontId="0" fillId="7" borderId="1" xfId="0" applyFill="1" applyBorder="1"/>
    <xf numFmtId="1" fontId="6" fillId="6" borderId="3" xfId="0" applyNumberFormat="1" applyFont="1" applyFill="1" applyBorder="1" applyAlignment="1">
      <alignment horizontal="left" vertical="center" indent="1"/>
    </xf>
    <xf numFmtId="164" fontId="5" fillId="6" borderId="3" xfId="0" applyNumberFormat="1" applyFont="1" applyFill="1" applyBorder="1" applyAlignment="1">
      <alignment horizontal="left" vertical="center" indent="1"/>
    </xf>
    <xf numFmtId="1" fontId="5" fillId="6" borderId="3" xfId="0" applyNumberFormat="1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indent="1"/>
    </xf>
    <xf numFmtId="0" fontId="1" fillId="2" borderId="0" xfId="0" applyFont="1" applyFill="1" applyAlignment="1">
      <alignment horizontal="left" vertical="center" indent="1"/>
    </xf>
    <xf numFmtId="0" fontId="0" fillId="8" borderId="4" xfId="0" applyFill="1" applyBorder="1"/>
    <xf numFmtId="0" fontId="8" fillId="0" borderId="0" xfId="0" applyFont="1" applyAlignment="1">
      <alignment horizontal="left" vertical="center" wrapText="1"/>
    </xf>
    <xf numFmtId="0" fontId="0" fillId="9" borderId="4" xfId="0" applyFill="1" applyBorder="1"/>
    <xf numFmtId="0" fontId="0" fillId="10" borderId="4" xfId="0" applyFill="1" applyBorder="1"/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left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left" vertical="center" wrapText="1"/>
    </xf>
    <xf numFmtId="164" fontId="8" fillId="12" borderId="4" xfId="0" applyNumberFormat="1" applyFont="1" applyFill="1" applyBorder="1" applyAlignment="1">
      <alignment horizontal="right" vertical="center"/>
    </xf>
    <xf numFmtId="0" fontId="11" fillId="12" borderId="4" xfId="0" applyFont="1" applyFill="1" applyBorder="1" applyAlignment="1">
      <alignment horizontal="left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left" vertical="center" wrapText="1"/>
    </xf>
    <xf numFmtId="164" fontId="8" fillId="11" borderId="4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right" vertical="center"/>
    </xf>
    <xf numFmtId="164" fontId="8" fillId="13" borderId="4" xfId="0" applyNumberFormat="1" applyFont="1" applyFill="1" applyBorder="1" applyAlignment="1">
      <alignment horizontal="right" vertical="center"/>
    </xf>
    <xf numFmtId="165" fontId="8" fillId="11" borderId="4" xfId="0" applyNumberFormat="1" applyFont="1" applyFill="1" applyBorder="1" applyAlignment="1">
      <alignment horizontal="center" vertical="center" wrapText="1"/>
    </xf>
    <xf numFmtId="166" fontId="8" fillId="13" borderId="4" xfId="0" applyNumberFormat="1" applyFont="1" applyFill="1" applyBorder="1" applyAlignment="1">
      <alignment horizontal="right" vertical="center"/>
    </xf>
    <xf numFmtId="0" fontId="16" fillId="13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right" vertical="center"/>
    </xf>
    <xf numFmtId="165" fontId="8" fillId="12" borderId="4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right" vertical="center"/>
    </xf>
    <xf numFmtId="0" fontId="20" fillId="14" borderId="4" xfId="0" applyFont="1" applyFill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indent="1"/>
    </xf>
    <xf numFmtId="0" fontId="13" fillId="0" borderId="0" xfId="0" applyFont="1" applyAlignment="1">
      <alignment horizontal="left" vertical="top" wrapText="1"/>
    </xf>
    <xf numFmtId="0" fontId="14" fillId="3" borderId="0" xfId="0" applyFont="1" applyFill="1" applyAlignment="1">
      <alignment horizontal="left" vertical="center" indent="1"/>
    </xf>
    <xf numFmtId="0" fontId="13" fillId="1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/>
  </cellXfs>
  <cellStyles count="1">
    <cellStyle name="Standard" xfId="0" builtinId="0"/>
  </cellStyles>
  <dxfs count="5">
    <dxf>
      <font>
        <b/>
        <sz val="9"/>
        <color rgb="FF1C7A40"/>
        <name val="Calibri"/>
        <charset val="1"/>
      </font>
      <fill>
        <patternFill>
          <bgColor rgb="FFD3EDDA"/>
        </patternFill>
      </fill>
    </dxf>
    <dxf>
      <font>
        <b/>
        <sz val="9"/>
        <color rgb="FF8A5A10"/>
        <name val="Calibri"/>
        <charset val="1"/>
      </font>
      <fill>
        <patternFill>
          <bgColor rgb="FFFBE4C4"/>
        </patternFill>
      </fill>
    </dxf>
    <dxf>
      <font>
        <b/>
        <sz val="9"/>
        <color rgb="FF8A5A10"/>
        <name val="Calibri"/>
        <charset val="1"/>
      </font>
      <fill>
        <patternFill>
          <bgColor rgb="FFFBE4C4"/>
        </patternFill>
      </fill>
    </dxf>
    <dxf>
      <font>
        <b/>
        <sz val="9"/>
        <color rgb="FFA62834"/>
        <name val="Calibri"/>
        <charset val="1"/>
      </font>
      <fill>
        <patternFill>
          <bgColor rgb="FFF7D4D6"/>
        </patternFill>
      </fill>
    </dxf>
    <dxf>
      <font>
        <b/>
        <sz val="9"/>
        <color rgb="FFA62834"/>
        <name val="Calibri"/>
        <charset val="1"/>
      </font>
      <fill>
        <patternFill>
          <bgColor rgb="FFF7D4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C7A40"/>
      <rgbColor rgb="FF000080"/>
      <rgbColor rgb="FF8A5A10"/>
      <rgbColor rgb="FF800080"/>
      <rgbColor rgb="FF1E6B7A"/>
      <rgbColor rgb="FFD9D9D9"/>
      <rgbColor rgb="FF878787"/>
      <rgbColor rgb="FF9999FF"/>
      <rgbColor rgb="FFA62834"/>
      <rgbColor rgb="FFFFF3D6"/>
      <rgbColor rgb="FFEAF2F3"/>
      <rgbColor rgb="FF660066"/>
      <rgbColor rgb="FFFF8080"/>
      <rgbColor rgb="FF0066CC"/>
      <rgbColor rgb="FFCFD9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6EA"/>
      <rgbColor rgb="FFD3EDDA"/>
      <rgbColor rgb="FFFBE4C4"/>
      <rgbColor rgb="FFEEF1F2"/>
      <rgbColor rgb="FFF4F8F9"/>
      <rgbColor rgb="FFCC99FF"/>
      <rgbColor rgb="FFF7D4D6"/>
      <rgbColor rgb="FF4F81BD"/>
      <rgbColor rgb="FF33CCCC"/>
      <rgbColor rgb="FF9BBB59"/>
      <rgbColor rgb="FFFFCC00"/>
      <rgbColor rgb="FFFF9900"/>
      <rgbColor rgb="FFFF6600"/>
      <rgbColor rgb="FF5C6B72"/>
      <rgbColor rgb="FF969696"/>
      <rgbColor rgb="FF13454F"/>
      <rgbColor rgb="FF2E8A99"/>
      <rgbColor rgb="FF003300"/>
      <rgbColor rgb="FF333300"/>
      <rgbColor rgb="FF993300"/>
      <rgbColor rgb="FFC0504D"/>
      <rgbColor rgb="FF333399"/>
      <rgbColor rgb="FF222E3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Haltbarkeitsstatus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Übersicht!$C$14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F83F-4839-9BBE-3715F4075084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3F-4839-9BBE-3715F4075084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3F-4839-9BBE-3715F4075084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F83F-4839-9BBE-3715F4075084}"/>
                </c:ext>
              </c:extLst>
            </c:dLbl>
            <c:dLbl>
              <c:idx val="1"/>
              <c:layout>
                <c:manualLayout>
                  <c:x val="0"/>
                  <c:y val="0.13140453228558954"/>
                </c:manualLayout>
              </c:layout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F-4839-9BBE-3715F4075084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F83F-4839-9BBE-3715F4075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Übersicht!$B$15:$B$17</c:f>
              <c:strCache>
                <c:ptCount val="3"/>
                <c:pt idx="0">
                  <c:v>OK</c:v>
                </c:pt>
                <c:pt idx="1">
                  <c:v>Läuft bald ab</c:v>
                </c:pt>
                <c:pt idx="2">
                  <c:v>Abgelaufen</c:v>
                </c:pt>
              </c:strCache>
            </c:strRef>
          </c:cat>
          <c:val>
            <c:numRef>
              <c:f>Übersicht!$C$15:$C$17</c:f>
              <c:numCache>
                <c:formatCode>General</c:formatCode>
                <c:ptCount val="3"/>
                <c:pt idx="0">
                  <c:v>12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3F-4839-9BBE-3715F407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Bestandswert nach Kategorie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Übersicht!$F$14</c:f>
              <c:strCache>
                <c:ptCount val="1"/>
                <c:pt idx="0">
                  <c:v>Wert (€)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Übersicht!$E$15:$E$22</c:f>
              <c:strCache>
                <c:ptCount val="8"/>
                <c:pt idx="0">
                  <c:v>Schmerz &amp; Fieber</c:v>
                </c:pt>
                <c:pt idx="1">
                  <c:v>Wunddesinfektion</c:v>
                </c:pt>
                <c:pt idx="2">
                  <c:v>Verbandmaterial</c:v>
                </c:pt>
                <c:pt idx="3">
                  <c:v>Magen &amp; Darm</c:v>
                </c:pt>
                <c:pt idx="4">
                  <c:v>Erkältung &amp; Hals</c:v>
                </c:pt>
                <c:pt idx="5">
                  <c:v>Augen &amp; Ohren</c:v>
                </c:pt>
                <c:pt idx="6">
                  <c:v>Haut &amp; Brand</c:v>
                </c:pt>
                <c:pt idx="7">
                  <c:v>Sonstiges</c:v>
                </c:pt>
              </c:strCache>
            </c:strRef>
          </c:cat>
          <c:val>
            <c:numRef>
              <c:f>Übersicht!$F$15:$F$22</c:f>
              <c:numCache>
                <c:formatCode>#,##0.00" €"</c:formatCode>
                <c:ptCount val="8"/>
                <c:pt idx="0">
                  <c:v>73.58</c:v>
                </c:pt>
                <c:pt idx="1">
                  <c:v>61.55</c:v>
                </c:pt>
                <c:pt idx="2">
                  <c:v>48</c:v>
                </c:pt>
                <c:pt idx="3">
                  <c:v>25.599999999999998</c:v>
                </c:pt>
                <c:pt idx="4">
                  <c:v>0</c:v>
                </c:pt>
                <c:pt idx="5">
                  <c:v>14.6</c:v>
                </c:pt>
                <c:pt idx="6">
                  <c:v>58.2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3-4F66-A0E0-8B006C7EE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213923"/>
        <c:axId val="80504443"/>
      </c:barChart>
      <c:catAx>
        <c:axId val="852139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0504443"/>
        <c:crosses val="autoZero"/>
        <c:auto val="1"/>
        <c:lblAlgn val="ctr"/>
        <c:lblOffset val="100"/>
        <c:noMultiLvlLbl val="0"/>
      </c:catAx>
      <c:valAx>
        <c:axId val="8050444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521392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4</xdr:col>
      <xdr:colOff>1409700</xdr:colOff>
      <xdr:row>38</xdr:row>
      <xdr:rowOff>43200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25</xdr:row>
      <xdr:rowOff>0</xdr:rowOff>
    </xdr:from>
    <xdr:to>
      <xdr:col>9</xdr:col>
      <xdr:colOff>685800</xdr:colOff>
      <xdr:row>38</xdr:row>
      <xdr:rowOff>43200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8A99"/>
  </sheetPr>
  <dimension ref="B1:J42"/>
  <sheetViews>
    <sheetView showGridLines="0" tabSelected="1" zoomScaleNormal="100" workbookViewId="0">
      <selection activeCell="N42" sqref="N42"/>
    </sheetView>
  </sheetViews>
  <sheetFormatPr baseColWidth="10" defaultColWidth="8.7109375" defaultRowHeight="15" x14ac:dyDescent="0.25"/>
  <cols>
    <col min="1" max="1" width="2" customWidth="1"/>
    <col min="2" max="2" width="22" customWidth="1"/>
    <col min="3" max="3" width="15" customWidth="1"/>
    <col min="4" max="4" width="2" customWidth="1"/>
    <col min="5" max="5" width="22" customWidth="1"/>
    <col min="6" max="6" width="15" customWidth="1"/>
    <col min="7" max="7" width="2" customWidth="1"/>
    <col min="8" max="8" width="20" customWidth="1"/>
    <col min="9" max="9" width="12" customWidth="1"/>
    <col min="10" max="10" width="14" customWidth="1"/>
    <col min="11" max="11" width="2" customWidth="1"/>
  </cols>
  <sheetData>
    <row r="1" spans="2:10" ht="24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  <c r="J1" s="14"/>
    </row>
    <row r="2" spans="2:10" ht="15.75" customHeight="1" x14ac:dyDescent="0.25">
      <c r="B2" s="14"/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3" t="s">
        <v>1</v>
      </c>
      <c r="C3" s="13"/>
      <c r="D3" s="13"/>
      <c r="E3" s="13"/>
      <c r="F3" s="13"/>
      <c r="H3" s="12" t="str">
        <f ca="1">"Stand: "&amp;TEXT(TODAY(),"DD.MM.AAAA")</f>
        <v>Stand: 02.08.2026</v>
      </c>
      <c r="I3" s="12"/>
      <c r="J3" s="12"/>
    </row>
    <row r="5" spans="2:10" x14ac:dyDescent="0.25">
      <c r="B5" s="11"/>
      <c r="C5" s="11"/>
      <c r="E5" s="10"/>
      <c r="F5" s="10"/>
      <c r="H5" s="9"/>
      <c r="I5" s="9"/>
    </row>
    <row r="6" spans="2:10" ht="19.5" customHeight="1" x14ac:dyDescent="0.25">
      <c r="B6" s="8" t="s">
        <v>2</v>
      </c>
      <c r="C6" s="8"/>
      <c r="E6" s="8" t="s">
        <v>3</v>
      </c>
      <c r="F6" s="8"/>
      <c r="H6" s="8" t="s">
        <v>4</v>
      </c>
      <c r="I6" s="8"/>
    </row>
    <row r="7" spans="2:10" ht="39.75" customHeight="1" x14ac:dyDescent="0.25">
      <c r="B7" s="7">
        <f>COUNTA(Medikamentenbestand!$B$6:$B$40)</f>
        <v>16</v>
      </c>
      <c r="C7" s="7"/>
      <c r="E7" s="6">
        <f>SUM(Medikamentenbestand!$J$6:$J$40)</f>
        <v>281.52999999999997</v>
      </c>
      <c r="F7" s="6"/>
      <c r="H7" s="5">
        <f ca="1">COUNTIF(Medikamentenbestand!$M$6:$M$40,"Abgelaufen")+COUNTIF(Medikamentenbestand!$M$6:$M$40,"Läuft bald ab")</f>
        <v>4</v>
      </c>
      <c r="I7" s="5"/>
    </row>
    <row r="9" spans="2:10" x14ac:dyDescent="0.25">
      <c r="B9" s="4"/>
      <c r="C9" s="4"/>
      <c r="E9" s="3" t="s">
        <v>5</v>
      </c>
      <c r="F9" s="3"/>
      <c r="G9" s="3"/>
      <c r="H9" s="3"/>
      <c r="I9" s="3"/>
    </row>
    <row r="10" spans="2:10" ht="19.5" customHeight="1" x14ac:dyDescent="0.25">
      <c r="B10" s="8" t="s">
        <v>6</v>
      </c>
      <c r="C10" s="8"/>
      <c r="E10" s="15" t="s">
        <v>7</v>
      </c>
      <c r="F10" s="2" t="s">
        <v>8</v>
      </c>
      <c r="G10" s="2"/>
      <c r="H10" s="17" t="s">
        <v>7</v>
      </c>
      <c r="I10" s="16" t="s">
        <v>9</v>
      </c>
    </row>
    <row r="11" spans="2:10" ht="39.75" customHeight="1" x14ac:dyDescent="0.25">
      <c r="B11" s="1">
        <f>COUNTIF(Medikamentenbestand!$N$6:$N$40,"Nachbestellen")+COUNTIF(Medikamentenbestand!$N$6:$N$40,"Kein Bestand")</f>
        <v>4</v>
      </c>
      <c r="C11" s="1"/>
      <c r="E11" s="18" t="s">
        <v>7</v>
      </c>
      <c r="F11" s="2" t="s">
        <v>10</v>
      </c>
      <c r="G11" s="2"/>
      <c r="H11" s="17" t="s">
        <v>7</v>
      </c>
      <c r="I11" s="16" t="s">
        <v>11</v>
      </c>
    </row>
    <row r="13" spans="2:10" ht="21.75" customHeight="1" x14ac:dyDescent="0.25">
      <c r="B13" s="46" t="s">
        <v>12</v>
      </c>
      <c r="C13" s="46"/>
      <c r="E13" s="46" t="s">
        <v>13</v>
      </c>
      <c r="F13" s="46"/>
    </row>
    <row r="14" spans="2:10" x14ac:dyDescent="0.25">
      <c r="B14" s="19" t="s">
        <v>14</v>
      </c>
      <c r="C14" s="20" t="s">
        <v>15</v>
      </c>
      <c r="E14" s="19" t="s">
        <v>16</v>
      </c>
      <c r="F14" s="20" t="s">
        <v>17</v>
      </c>
    </row>
    <row r="15" spans="2:10" x14ac:dyDescent="0.25">
      <c r="B15" s="21" t="s">
        <v>18</v>
      </c>
      <c r="C15" s="22">
        <f ca="1">COUNTIF(Medikamentenbestand!$M$6:$M$40,"OK")</f>
        <v>12</v>
      </c>
      <c r="E15" s="23" t="s">
        <v>19</v>
      </c>
      <c r="F15" s="24">
        <f>SUMIFS(Medikamentenbestand!$J$6:$J$40,Medikamentenbestand!$C$6:$C$40,E15)</f>
        <v>73.58</v>
      </c>
    </row>
    <row r="16" spans="2:10" x14ac:dyDescent="0.25">
      <c r="B16" s="25" t="s">
        <v>20</v>
      </c>
      <c r="C16" s="26">
        <f ca="1">COUNTIF(Medikamentenbestand!$M$6:$M$40,"Läuft bald ab")</f>
        <v>3</v>
      </c>
      <c r="E16" s="27" t="s">
        <v>21</v>
      </c>
      <c r="F16" s="28">
        <f>SUMIFS(Medikamentenbestand!$J$6:$J$40,Medikamentenbestand!$C$6:$C$40,E16)</f>
        <v>61.55</v>
      </c>
    </row>
    <row r="17" spans="2:6" x14ac:dyDescent="0.25">
      <c r="B17" s="21" t="s">
        <v>9</v>
      </c>
      <c r="C17" s="22">
        <f ca="1">COUNTIF(Medikamentenbestand!$M$6:$M$40,"Abgelaufen")</f>
        <v>1</v>
      </c>
      <c r="E17" s="23" t="s">
        <v>22</v>
      </c>
      <c r="F17" s="24">
        <f>SUMIFS(Medikamentenbestand!$J$6:$J$40,Medikamentenbestand!$C$6:$C$40,E17)</f>
        <v>48</v>
      </c>
    </row>
    <row r="18" spans="2:6" x14ac:dyDescent="0.25">
      <c r="E18" s="27" t="s">
        <v>23</v>
      </c>
      <c r="F18" s="28">
        <f>SUMIFS(Medikamentenbestand!$J$6:$J$40,Medikamentenbestand!$C$6:$C$40,E18)</f>
        <v>25.599999999999998</v>
      </c>
    </row>
    <row r="19" spans="2:6" x14ac:dyDescent="0.25">
      <c r="E19" s="23" t="s">
        <v>24</v>
      </c>
      <c r="F19" s="24">
        <f>SUMIFS(Medikamentenbestand!$J$6:$J$40,Medikamentenbestand!$C$6:$C$40,E19)</f>
        <v>0</v>
      </c>
    </row>
    <row r="20" spans="2:6" x14ac:dyDescent="0.25">
      <c r="E20" s="27" t="s">
        <v>25</v>
      </c>
      <c r="F20" s="28">
        <f>SUMIFS(Medikamentenbestand!$J$6:$J$40,Medikamentenbestand!$C$6:$C$40,E20)</f>
        <v>14.6</v>
      </c>
    </row>
    <row r="21" spans="2:6" x14ac:dyDescent="0.25">
      <c r="E21" s="23" t="s">
        <v>26</v>
      </c>
      <c r="F21" s="24">
        <f>SUMIFS(Medikamentenbestand!$J$6:$J$40,Medikamentenbestand!$C$6:$C$40,E21)</f>
        <v>58.2</v>
      </c>
    </row>
    <row r="22" spans="2:6" x14ac:dyDescent="0.25">
      <c r="E22" s="27" t="s">
        <v>27</v>
      </c>
      <c r="F22" s="28">
        <f>SUMIFS(Medikamentenbestand!$J$6:$J$40,Medikamentenbestand!$C$6:$C$40,E22)</f>
        <v>0</v>
      </c>
    </row>
    <row r="23" spans="2:6" x14ac:dyDescent="0.25">
      <c r="E23" s="29" t="s">
        <v>28</v>
      </c>
      <c r="F23" s="30">
        <f>SUM(F15:F22)</f>
        <v>281.52999999999997</v>
      </c>
    </row>
    <row r="42" spans="2:10" ht="25.5" customHeight="1" x14ac:dyDescent="0.25">
      <c r="B42" s="47" t="s">
        <v>29</v>
      </c>
      <c r="C42" s="47"/>
      <c r="D42" s="47"/>
      <c r="E42" s="47"/>
      <c r="F42" s="47"/>
      <c r="G42" s="47"/>
      <c r="H42" s="47"/>
      <c r="I42" s="47"/>
      <c r="J42" s="47"/>
    </row>
  </sheetData>
  <mergeCells count="21">
    <mergeCell ref="B13:C13"/>
    <mergeCell ref="E13:F13"/>
    <mergeCell ref="B42:J42"/>
    <mergeCell ref="B9:C9"/>
    <mergeCell ref="E9:I9"/>
    <mergeCell ref="B10:C10"/>
    <mergeCell ref="F10:G10"/>
    <mergeCell ref="B11:C11"/>
    <mergeCell ref="F11:G11"/>
    <mergeCell ref="B6:C6"/>
    <mergeCell ref="E6:F6"/>
    <mergeCell ref="H6:I6"/>
    <mergeCell ref="B7:C7"/>
    <mergeCell ref="E7:F7"/>
    <mergeCell ref="H7:I7"/>
    <mergeCell ref="B1:J2"/>
    <mergeCell ref="B3:F3"/>
    <mergeCell ref="H3:J3"/>
    <mergeCell ref="B5:C5"/>
    <mergeCell ref="E5:F5"/>
    <mergeCell ref="H5:I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3454F"/>
  </sheetPr>
  <dimension ref="A1:R4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7" customWidth="1"/>
    <col min="2" max="2" width="26" customWidth="1"/>
    <col min="3" max="3" width="17" customWidth="1"/>
    <col min="4" max="4" width="13" customWidth="1"/>
    <col min="5" max="5" width="10" customWidth="1"/>
    <col min="6" max="6" width="13" customWidth="1"/>
    <col min="7" max="7" width="9" customWidth="1"/>
    <col min="8" max="8" width="11" customWidth="1"/>
    <col min="9" max="9" width="12" customWidth="1"/>
    <col min="10" max="11" width="13" customWidth="1"/>
    <col min="12" max="12" width="11" customWidth="1"/>
    <col min="13" max="13" width="15" customWidth="1"/>
    <col min="14" max="15" width="14" customWidth="1"/>
    <col min="16" max="16" width="18" customWidth="1"/>
    <col min="17" max="17" width="11" customWidth="1"/>
    <col min="18" max="18" width="30" customWidth="1"/>
  </cols>
  <sheetData>
    <row r="1" spans="1:18" ht="33.7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8" customHeight="1" x14ac:dyDescent="0.25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7.75" customHeight="1" x14ac:dyDescent="0.25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6" customHeight="1" x14ac:dyDescent="0.25"/>
    <row r="5" spans="1:18" ht="33.75" customHeight="1" x14ac:dyDescent="0.25">
      <c r="A5" s="31" t="s">
        <v>33</v>
      </c>
      <c r="B5" s="32" t="s">
        <v>34</v>
      </c>
      <c r="C5" s="32" t="s">
        <v>16</v>
      </c>
      <c r="D5" s="32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1" t="s">
        <v>41</v>
      </c>
      <c r="K5" s="32" t="s">
        <v>42</v>
      </c>
      <c r="L5" s="31" t="s">
        <v>43</v>
      </c>
      <c r="M5" s="31" t="s">
        <v>44</v>
      </c>
      <c r="N5" s="31" t="s">
        <v>45</v>
      </c>
      <c r="O5" s="32" t="s">
        <v>46</v>
      </c>
      <c r="P5" s="32" t="s">
        <v>47</v>
      </c>
      <c r="Q5" s="32" t="s">
        <v>48</v>
      </c>
      <c r="R5" s="32" t="s">
        <v>49</v>
      </c>
    </row>
    <row r="6" spans="1:18" ht="25.5" customHeight="1" x14ac:dyDescent="0.25">
      <c r="A6" s="33" t="str">
        <f t="shared" ref="A6:A40" si="0">IF($B6="","","M-"&amp;TEXT(ROW()-5,"000"))</f>
        <v>M-001</v>
      </c>
      <c r="B6" s="27" t="s">
        <v>50</v>
      </c>
      <c r="C6" s="27" t="s">
        <v>19</v>
      </c>
      <c r="D6" s="27" t="s">
        <v>51</v>
      </c>
      <c r="E6" s="34" t="s">
        <v>52</v>
      </c>
      <c r="F6" s="27" t="s">
        <v>53</v>
      </c>
      <c r="G6" s="35">
        <v>8</v>
      </c>
      <c r="H6" s="35">
        <v>3</v>
      </c>
      <c r="I6" s="28">
        <v>4.95</v>
      </c>
      <c r="J6" s="36">
        <f t="shared" ref="J6:J40" si="1">IF(OR($B6="",$G6="",$I6=""),"",$G6*$I6)</f>
        <v>39.6</v>
      </c>
      <c r="K6" s="37" t="s">
        <v>54</v>
      </c>
      <c r="L6" s="38">
        <f t="shared" ref="L6:L40" ca="1" si="2">IF(OR($B6="",$K6=""),"",$K6-TODAY())</f>
        <v>271</v>
      </c>
      <c r="M6" s="39" t="str">
        <f t="shared" ref="M6:M40" ca="1" si="3">IF(OR($B6="",$K6=""),"",IF($L6&lt;0,"Abgelaufen",IF($L6&lt;=Vorwarnzeit,"Läuft bald ab","OK")))</f>
        <v>OK</v>
      </c>
      <c r="N6" s="39" t="str">
        <f t="shared" ref="N6:N40" si="4">IF($B6="","",IF($G6=0,"Kein Bestand",IF($G6&lt;=$H6,"Nachbestellen","OK")))</f>
        <v>OK</v>
      </c>
      <c r="O6" s="27" t="s">
        <v>55</v>
      </c>
      <c r="P6" s="27" t="s">
        <v>56</v>
      </c>
      <c r="Q6" s="37" t="s">
        <v>57</v>
      </c>
      <c r="R6" s="27" t="s">
        <v>58</v>
      </c>
    </row>
    <row r="7" spans="1:18" ht="25.5" customHeight="1" x14ac:dyDescent="0.25">
      <c r="A7" s="33" t="str">
        <f t="shared" si="0"/>
        <v>M-002</v>
      </c>
      <c r="B7" s="23" t="s">
        <v>59</v>
      </c>
      <c r="C7" s="23" t="s">
        <v>19</v>
      </c>
      <c r="D7" s="23" t="s">
        <v>51</v>
      </c>
      <c r="E7" s="40" t="s">
        <v>52</v>
      </c>
      <c r="F7" s="23" t="s">
        <v>53</v>
      </c>
      <c r="G7" s="41">
        <v>2</v>
      </c>
      <c r="H7" s="41">
        <v>3</v>
      </c>
      <c r="I7" s="24">
        <v>3.49</v>
      </c>
      <c r="J7" s="36">
        <f t="shared" si="1"/>
        <v>6.98</v>
      </c>
      <c r="K7" s="42" t="s">
        <v>60</v>
      </c>
      <c r="L7" s="38">
        <f t="shared" ca="1" si="2"/>
        <v>49</v>
      </c>
      <c r="M7" s="39" t="str">
        <f t="shared" ca="1" si="3"/>
        <v>Läuft bald ab</v>
      </c>
      <c r="N7" s="39" t="str">
        <f t="shared" si="4"/>
        <v>Nachbestellen</v>
      </c>
      <c r="O7" s="23" t="s">
        <v>55</v>
      </c>
      <c r="P7" s="23" t="s">
        <v>56</v>
      </c>
      <c r="Q7" s="42" t="s">
        <v>57</v>
      </c>
      <c r="R7" s="23" t="s">
        <v>61</v>
      </c>
    </row>
    <row r="8" spans="1:18" ht="25.5" customHeight="1" x14ac:dyDescent="0.25">
      <c r="A8" s="33" t="str">
        <f t="shared" si="0"/>
        <v>M-003</v>
      </c>
      <c r="B8" s="27" t="s">
        <v>62</v>
      </c>
      <c r="C8" s="27" t="s">
        <v>21</v>
      </c>
      <c r="D8" s="27" t="s">
        <v>63</v>
      </c>
      <c r="E8" s="34" t="s">
        <v>64</v>
      </c>
      <c r="F8" s="27" t="s">
        <v>65</v>
      </c>
      <c r="G8" s="35">
        <v>4</v>
      </c>
      <c r="H8" s="35">
        <v>2</v>
      </c>
      <c r="I8" s="28">
        <v>6.9</v>
      </c>
      <c r="J8" s="36">
        <f t="shared" si="1"/>
        <v>27.6</v>
      </c>
      <c r="K8" s="37" t="s">
        <v>66</v>
      </c>
      <c r="L8" s="38">
        <f t="shared" ca="1" si="2"/>
        <v>182</v>
      </c>
      <c r="M8" s="39" t="str">
        <f t="shared" ca="1" si="3"/>
        <v>OK</v>
      </c>
      <c r="N8" s="39" t="str">
        <f t="shared" si="4"/>
        <v>OK</v>
      </c>
      <c r="O8" s="27" t="s">
        <v>67</v>
      </c>
      <c r="P8" s="27" t="s">
        <v>68</v>
      </c>
      <c r="Q8" s="37" t="s">
        <v>69</v>
      </c>
      <c r="R8" s="27" t="s">
        <v>70</v>
      </c>
    </row>
    <row r="9" spans="1:18" ht="25.5" customHeight="1" x14ac:dyDescent="0.25">
      <c r="A9" s="33" t="str">
        <f t="shared" si="0"/>
        <v>M-004</v>
      </c>
      <c r="B9" s="23" t="s">
        <v>71</v>
      </c>
      <c r="C9" s="23" t="s">
        <v>26</v>
      </c>
      <c r="D9" s="23" t="s">
        <v>72</v>
      </c>
      <c r="E9" s="40" t="s">
        <v>73</v>
      </c>
      <c r="F9" s="23" t="s">
        <v>65</v>
      </c>
      <c r="G9" s="41">
        <v>3</v>
      </c>
      <c r="H9" s="41">
        <v>2</v>
      </c>
      <c r="I9" s="24">
        <v>8.25</v>
      </c>
      <c r="J9" s="36">
        <f t="shared" si="1"/>
        <v>24.75</v>
      </c>
      <c r="K9" s="42" t="s">
        <v>74</v>
      </c>
      <c r="L9" s="38">
        <f t="shared" ca="1" si="2"/>
        <v>-64</v>
      </c>
      <c r="M9" s="39" t="str">
        <f t="shared" ca="1" si="3"/>
        <v>Abgelaufen</v>
      </c>
      <c r="N9" s="39" t="str">
        <f t="shared" si="4"/>
        <v>OK</v>
      </c>
      <c r="O9" s="23" t="s">
        <v>67</v>
      </c>
      <c r="P9" s="23" t="s">
        <v>68</v>
      </c>
      <c r="Q9" s="42" t="s">
        <v>69</v>
      </c>
      <c r="R9" s="23" t="s">
        <v>75</v>
      </c>
    </row>
    <row r="10" spans="1:18" ht="25.5" customHeight="1" x14ac:dyDescent="0.25">
      <c r="A10" s="33" t="str">
        <f t="shared" si="0"/>
        <v>M-005</v>
      </c>
      <c r="B10" s="27" t="s">
        <v>76</v>
      </c>
      <c r="C10" s="27" t="s">
        <v>22</v>
      </c>
      <c r="D10" s="27" t="s">
        <v>77</v>
      </c>
      <c r="E10" s="34" t="s">
        <v>52</v>
      </c>
      <c r="F10" s="27" t="s">
        <v>65</v>
      </c>
      <c r="G10" s="35">
        <v>5</v>
      </c>
      <c r="H10" s="35">
        <v>2</v>
      </c>
      <c r="I10" s="28">
        <v>3.2</v>
      </c>
      <c r="J10" s="36">
        <f t="shared" si="1"/>
        <v>16</v>
      </c>
      <c r="K10" s="37" t="s">
        <v>78</v>
      </c>
      <c r="L10" s="38">
        <f t="shared" ca="1" si="2"/>
        <v>547</v>
      </c>
      <c r="M10" s="39" t="str">
        <f t="shared" ca="1" si="3"/>
        <v>OK</v>
      </c>
      <c r="N10" s="39" t="str">
        <f t="shared" si="4"/>
        <v>OK</v>
      </c>
      <c r="O10" s="27" t="s">
        <v>67</v>
      </c>
      <c r="P10" s="27" t="s">
        <v>79</v>
      </c>
      <c r="Q10" s="37" t="s">
        <v>80</v>
      </c>
      <c r="R10" s="27" t="s">
        <v>81</v>
      </c>
    </row>
    <row r="11" spans="1:18" ht="25.5" customHeight="1" x14ac:dyDescent="0.25">
      <c r="A11" s="33" t="str">
        <f t="shared" si="0"/>
        <v>M-006</v>
      </c>
      <c r="B11" s="23" t="s">
        <v>82</v>
      </c>
      <c r="C11" s="23" t="s">
        <v>22</v>
      </c>
      <c r="D11" s="23" t="s">
        <v>77</v>
      </c>
      <c r="E11" s="40" t="s">
        <v>52</v>
      </c>
      <c r="F11" s="23" t="s">
        <v>83</v>
      </c>
      <c r="G11" s="41">
        <v>1</v>
      </c>
      <c r="H11" s="41">
        <v>2</v>
      </c>
      <c r="I11" s="24">
        <v>4.0999999999999996</v>
      </c>
      <c r="J11" s="36">
        <f t="shared" si="1"/>
        <v>4.0999999999999996</v>
      </c>
      <c r="K11" s="42" t="s">
        <v>84</v>
      </c>
      <c r="L11" s="38">
        <f t="shared" ca="1" si="2"/>
        <v>424</v>
      </c>
      <c r="M11" s="39" t="str">
        <f t="shared" ca="1" si="3"/>
        <v>OK</v>
      </c>
      <c r="N11" s="39" t="str">
        <f t="shared" si="4"/>
        <v>Nachbestellen</v>
      </c>
      <c r="O11" s="23" t="s">
        <v>85</v>
      </c>
      <c r="P11" s="23" t="s">
        <v>79</v>
      </c>
      <c r="Q11" s="42" t="s">
        <v>80</v>
      </c>
      <c r="R11" s="23" t="s">
        <v>86</v>
      </c>
    </row>
    <row r="12" spans="1:18" ht="25.5" customHeight="1" x14ac:dyDescent="0.25">
      <c r="A12" s="33" t="str">
        <f t="shared" si="0"/>
        <v>M-007</v>
      </c>
      <c r="B12" s="27" t="s">
        <v>87</v>
      </c>
      <c r="C12" s="27" t="s">
        <v>22</v>
      </c>
      <c r="D12" s="27" t="s">
        <v>88</v>
      </c>
      <c r="E12" s="34" t="s">
        <v>89</v>
      </c>
      <c r="F12" s="27" t="s">
        <v>90</v>
      </c>
      <c r="G12" s="35">
        <v>6</v>
      </c>
      <c r="H12" s="35">
        <v>3</v>
      </c>
      <c r="I12" s="28">
        <v>2.15</v>
      </c>
      <c r="J12" s="36">
        <f t="shared" si="1"/>
        <v>12.899999999999999</v>
      </c>
      <c r="K12" s="37" t="s">
        <v>91</v>
      </c>
      <c r="L12" s="38">
        <f t="shared" ca="1" si="2"/>
        <v>972</v>
      </c>
      <c r="M12" s="39" t="str">
        <f t="shared" ca="1" si="3"/>
        <v>OK</v>
      </c>
      <c r="N12" s="39" t="str">
        <f t="shared" si="4"/>
        <v>OK</v>
      </c>
      <c r="O12" s="27" t="s">
        <v>92</v>
      </c>
      <c r="P12" s="27" t="s">
        <v>79</v>
      </c>
      <c r="Q12" s="37" t="s">
        <v>93</v>
      </c>
      <c r="R12" s="27"/>
    </row>
    <row r="13" spans="1:18" ht="25.5" customHeight="1" x14ac:dyDescent="0.25">
      <c r="A13" s="33" t="str">
        <f t="shared" si="0"/>
        <v>M-008</v>
      </c>
      <c r="B13" s="23" t="s">
        <v>94</v>
      </c>
      <c r="C13" s="23" t="s">
        <v>22</v>
      </c>
      <c r="D13" s="23" t="s">
        <v>88</v>
      </c>
      <c r="E13" s="40" t="s">
        <v>95</v>
      </c>
      <c r="F13" s="23" t="s">
        <v>90</v>
      </c>
      <c r="G13" s="41">
        <v>4</v>
      </c>
      <c r="H13" s="41">
        <v>4</v>
      </c>
      <c r="I13" s="24">
        <v>3.75</v>
      </c>
      <c r="J13" s="36">
        <f t="shared" si="1"/>
        <v>15</v>
      </c>
      <c r="K13" s="42" t="s">
        <v>96</v>
      </c>
      <c r="L13" s="38">
        <f t="shared" ca="1" si="2"/>
        <v>516</v>
      </c>
      <c r="M13" s="39" t="str">
        <f t="shared" ca="1" si="3"/>
        <v>OK</v>
      </c>
      <c r="N13" s="39" t="str">
        <f t="shared" si="4"/>
        <v>Nachbestellen</v>
      </c>
      <c r="O13" s="23" t="s">
        <v>92</v>
      </c>
      <c r="P13" s="23" t="s">
        <v>79</v>
      </c>
      <c r="Q13" s="42" t="s">
        <v>93</v>
      </c>
      <c r="R13" s="23" t="s">
        <v>97</v>
      </c>
    </row>
    <row r="14" spans="1:18" ht="25.5" customHeight="1" x14ac:dyDescent="0.25">
      <c r="A14" s="33" t="str">
        <f t="shared" si="0"/>
        <v>M-009</v>
      </c>
      <c r="B14" s="27" t="s">
        <v>98</v>
      </c>
      <c r="C14" s="27" t="s">
        <v>26</v>
      </c>
      <c r="D14" s="27" t="s">
        <v>99</v>
      </c>
      <c r="E14" s="34" t="s">
        <v>95</v>
      </c>
      <c r="F14" s="27" t="s">
        <v>100</v>
      </c>
      <c r="G14" s="35">
        <v>10</v>
      </c>
      <c r="H14" s="35">
        <v>4</v>
      </c>
      <c r="I14" s="28">
        <v>1.8</v>
      </c>
      <c r="J14" s="36">
        <f t="shared" si="1"/>
        <v>18</v>
      </c>
      <c r="K14" s="37" t="s">
        <v>101</v>
      </c>
      <c r="L14" s="38">
        <f t="shared" ca="1" si="2"/>
        <v>332</v>
      </c>
      <c r="M14" s="39" t="str">
        <f t="shared" ca="1" si="3"/>
        <v>OK</v>
      </c>
      <c r="N14" s="39" t="str">
        <f t="shared" si="4"/>
        <v>OK</v>
      </c>
      <c r="O14" s="27" t="s">
        <v>102</v>
      </c>
      <c r="P14" s="27" t="s">
        <v>103</v>
      </c>
      <c r="Q14" s="37" t="s">
        <v>104</v>
      </c>
      <c r="R14" s="27" t="s">
        <v>105</v>
      </c>
    </row>
    <row r="15" spans="1:18" ht="25.5" customHeight="1" x14ac:dyDescent="0.25">
      <c r="A15" s="33" t="str">
        <f t="shared" si="0"/>
        <v>M-010</v>
      </c>
      <c r="B15" s="23" t="s">
        <v>106</v>
      </c>
      <c r="C15" s="23" t="s">
        <v>23</v>
      </c>
      <c r="D15" s="23" t="s">
        <v>107</v>
      </c>
      <c r="E15" s="40" t="s">
        <v>52</v>
      </c>
      <c r="F15" s="23" t="s">
        <v>53</v>
      </c>
      <c r="G15" s="41">
        <v>3</v>
      </c>
      <c r="H15" s="41">
        <v>2</v>
      </c>
      <c r="I15" s="24">
        <v>5.6</v>
      </c>
      <c r="J15" s="36">
        <f t="shared" si="1"/>
        <v>16.799999999999997</v>
      </c>
      <c r="K15" s="42" t="s">
        <v>108</v>
      </c>
      <c r="L15" s="38">
        <f t="shared" ca="1" si="2"/>
        <v>23</v>
      </c>
      <c r="M15" s="39" t="str">
        <f t="shared" ca="1" si="3"/>
        <v>Läuft bald ab</v>
      </c>
      <c r="N15" s="39" t="str">
        <f t="shared" si="4"/>
        <v>OK</v>
      </c>
      <c r="O15" s="23" t="s">
        <v>55</v>
      </c>
      <c r="P15" s="23" t="s">
        <v>109</v>
      </c>
      <c r="Q15" s="42" t="s">
        <v>57</v>
      </c>
      <c r="R15" s="23" t="s">
        <v>20</v>
      </c>
    </row>
    <row r="16" spans="1:18" ht="25.5" customHeight="1" x14ac:dyDescent="0.25">
      <c r="A16" s="33" t="str">
        <f t="shared" si="0"/>
        <v>M-011</v>
      </c>
      <c r="B16" s="27" t="s">
        <v>110</v>
      </c>
      <c r="C16" s="27" t="s">
        <v>23</v>
      </c>
      <c r="D16" s="27" t="s">
        <v>51</v>
      </c>
      <c r="E16" s="34" t="s">
        <v>52</v>
      </c>
      <c r="F16" s="27" t="s">
        <v>53</v>
      </c>
      <c r="G16" s="35">
        <v>2</v>
      </c>
      <c r="H16" s="35">
        <v>1</v>
      </c>
      <c r="I16" s="28">
        <v>4.4000000000000004</v>
      </c>
      <c r="J16" s="36">
        <f t="shared" si="1"/>
        <v>8.8000000000000007</v>
      </c>
      <c r="K16" s="37" t="s">
        <v>111</v>
      </c>
      <c r="L16" s="38">
        <f t="shared" ca="1" si="2"/>
        <v>210</v>
      </c>
      <c r="M16" s="39" t="str">
        <f t="shared" ca="1" si="3"/>
        <v>OK</v>
      </c>
      <c r="N16" s="39" t="str">
        <f t="shared" si="4"/>
        <v>OK</v>
      </c>
      <c r="O16" s="27" t="s">
        <v>55</v>
      </c>
      <c r="P16" s="27" t="s">
        <v>109</v>
      </c>
      <c r="Q16" s="37" t="s">
        <v>57</v>
      </c>
      <c r="R16" s="27"/>
    </row>
    <row r="17" spans="1:18" ht="25.5" customHeight="1" x14ac:dyDescent="0.25">
      <c r="A17" s="33" t="str">
        <f t="shared" si="0"/>
        <v>M-012</v>
      </c>
      <c r="B17" s="23" t="s">
        <v>112</v>
      </c>
      <c r="C17" s="23" t="s">
        <v>24</v>
      </c>
      <c r="D17" s="23" t="s">
        <v>113</v>
      </c>
      <c r="E17" s="40" t="s">
        <v>52</v>
      </c>
      <c r="F17" s="23" t="s">
        <v>83</v>
      </c>
      <c r="G17" s="41">
        <v>0</v>
      </c>
      <c r="H17" s="41">
        <v>2</v>
      </c>
      <c r="I17" s="24">
        <v>3.95</v>
      </c>
      <c r="J17" s="36">
        <f t="shared" si="1"/>
        <v>0</v>
      </c>
      <c r="K17" s="42" t="s">
        <v>114</v>
      </c>
      <c r="L17" s="38">
        <f t="shared" ca="1" si="2"/>
        <v>302</v>
      </c>
      <c r="M17" s="39" t="str">
        <f t="shared" ca="1" si="3"/>
        <v>OK</v>
      </c>
      <c r="N17" s="39" t="str">
        <f t="shared" si="4"/>
        <v>Kein Bestand</v>
      </c>
      <c r="O17" s="23" t="s">
        <v>85</v>
      </c>
      <c r="P17" s="23" t="s">
        <v>56</v>
      </c>
      <c r="Q17" s="42" t="s">
        <v>69</v>
      </c>
      <c r="R17" s="23" t="s">
        <v>115</v>
      </c>
    </row>
    <row r="18" spans="1:18" ht="25.5" customHeight="1" x14ac:dyDescent="0.25">
      <c r="A18" s="33" t="str">
        <f t="shared" si="0"/>
        <v>M-013</v>
      </c>
      <c r="B18" s="27" t="s">
        <v>116</v>
      </c>
      <c r="C18" s="27" t="s">
        <v>25</v>
      </c>
      <c r="D18" s="27" t="s">
        <v>117</v>
      </c>
      <c r="E18" s="34" t="s">
        <v>64</v>
      </c>
      <c r="F18" s="27" t="s">
        <v>65</v>
      </c>
      <c r="G18" s="35">
        <v>2</v>
      </c>
      <c r="H18" s="35">
        <v>1</v>
      </c>
      <c r="I18" s="28">
        <v>7.3</v>
      </c>
      <c r="J18" s="36">
        <f t="shared" si="1"/>
        <v>14.6</v>
      </c>
      <c r="K18" s="37" t="s">
        <v>118</v>
      </c>
      <c r="L18" s="38">
        <f t="shared" ca="1" si="2"/>
        <v>39</v>
      </c>
      <c r="M18" s="39" t="str">
        <f t="shared" ca="1" si="3"/>
        <v>Läuft bald ab</v>
      </c>
      <c r="N18" s="39" t="str">
        <f t="shared" si="4"/>
        <v>OK</v>
      </c>
      <c r="O18" s="27" t="s">
        <v>67</v>
      </c>
      <c r="P18" s="27" t="s">
        <v>68</v>
      </c>
      <c r="Q18" s="37" t="s">
        <v>69</v>
      </c>
      <c r="R18" s="27" t="s">
        <v>20</v>
      </c>
    </row>
    <row r="19" spans="1:18" ht="25.5" customHeight="1" x14ac:dyDescent="0.25">
      <c r="A19" s="33" t="str">
        <f t="shared" si="0"/>
        <v>M-014</v>
      </c>
      <c r="B19" s="23" t="s">
        <v>119</v>
      </c>
      <c r="C19" s="23" t="s">
        <v>21</v>
      </c>
      <c r="D19" s="23" t="s">
        <v>117</v>
      </c>
      <c r="E19" s="40" t="s">
        <v>64</v>
      </c>
      <c r="F19" s="23" t="s">
        <v>83</v>
      </c>
      <c r="G19" s="41">
        <v>7</v>
      </c>
      <c r="H19" s="41">
        <v>3</v>
      </c>
      <c r="I19" s="24">
        <v>4.8499999999999996</v>
      </c>
      <c r="J19" s="36">
        <f t="shared" si="1"/>
        <v>33.949999999999996</v>
      </c>
      <c r="K19" s="42" t="s">
        <v>120</v>
      </c>
      <c r="L19" s="38">
        <f t="shared" ca="1" si="2"/>
        <v>698</v>
      </c>
      <c r="M19" s="39" t="str">
        <f t="shared" ca="1" si="3"/>
        <v>OK</v>
      </c>
      <c r="N19" s="39" t="str">
        <f t="shared" si="4"/>
        <v>OK</v>
      </c>
      <c r="O19" s="23" t="s">
        <v>85</v>
      </c>
      <c r="P19" s="23" t="s">
        <v>103</v>
      </c>
      <c r="Q19" s="42" t="s">
        <v>104</v>
      </c>
      <c r="R19" s="23"/>
    </row>
    <row r="20" spans="1:18" ht="25.5" customHeight="1" x14ac:dyDescent="0.25">
      <c r="A20" s="33" t="str">
        <f t="shared" si="0"/>
        <v>M-015</v>
      </c>
      <c r="B20" s="27" t="s">
        <v>121</v>
      </c>
      <c r="C20" s="27" t="s">
        <v>26</v>
      </c>
      <c r="D20" s="27" t="s">
        <v>72</v>
      </c>
      <c r="E20" s="34" t="s">
        <v>73</v>
      </c>
      <c r="F20" s="27" t="s">
        <v>53</v>
      </c>
      <c r="G20" s="35">
        <v>3</v>
      </c>
      <c r="H20" s="35">
        <v>2</v>
      </c>
      <c r="I20" s="28">
        <v>5.15</v>
      </c>
      <c r="J20" s="36">
        <f t="shared" si="1"/>
        <v>15.450000000000001</v>
      </c>
      <c r="K20" s="37" t="s">
        <v>122</v>
      </c>
      <c r="L20" s="38">
        <f t="shared" ca="1" si="2"/>
        <v>241</v>
      </c>
      <c r="M20" s="39" t="str">
        <f t="shared" ca="1" si="3"/>
        <v>OK</v>
      </c>
      <c r="N20" s="39" t="str">
        <f t="shared" si="4"/>
        <v>OK</v>
      </c>
      <c r="O20" s="27" t="s">
        <v>102</v>
      </c>
      <c r="P20" s="27" t="s">
        <v>68</v>
      </c>
      <c r="Q20" s="37" t="s">
        <v>80</v>
      </c>
      <c r="R20" s="27"/>
    </row>
    <row r="21" spans="1:18" ht="25.5" customHeight="1" x14ac:dyDescent="0.25">
      <c r="A21" s="33" t="str">
        <f t="shared" si="0"/>
        <v>M-016</v>
      </c>
      <c r="B21" s="23" t="s">
        <v>123</v>
      </c>
      <c r="C21" s="23" t="s">
        <v>19</v>
      </c>
      <c r="D21" s="23" t="s">
        <v>72</v>
      </c>
      <c r="E21" s="40" t="s">
        <v>73</v>
      </c>
      <c r="F21" s="23" t="s">
        <v>65</v>
      </c>
      <c r="G21" s="41">
        <v>4</v>
      </c>
      <c r="H21" s="41">
        <v>2</v>
      </c>
      <c r="I21" s="24">
        <v>6.75</v>
      </c>
      <c r="J21" s="36">
        <f t="shared" si="1"/>
        <v>27</v>
      </c>
      <c r="K21" s="42" t="s">
        <v>124</v>
      </c>
      <c r="L21" s="38">
        <f t="shared" ca="1" si="2"/>
        <v>363</v>
      </c>
      <c r="M21" s="39" t="str">
        <f t="shared" ca="1" si="3"/>
        <v>OK</v>
      </c>
      <c r="N21" s="39" t="str">
        <f t="shared" si="4"/>
        <v>OK</v>
      </c>
      <c r="O21" s="23" t="s">
        <v>92</v>
      </c>
      <c r="P21" s="23" t="s">
        <v>109</v>
      </c>
      <c r="Q21" s="42" t="s">
        <v>80</v>
      </c>
      <c r="R21" s="23" t="s">
        <v>125</v>
      </c>
    </row>
    <row r="22" spans="1:18" ht="19.5" customHeight="1" x14ac:dyDescent="0.25">
      <c r="A22" s="33" t="str">
        <f t="shared" si="0"/>
        <v/>
      </c>
      <c r="B22" s="27"/>
      <c r="C22" s="27"/>
      <c r="D22" s="27"/>
      <c r="E22" s="34"/>
      <c r="F22" s="27"/>
      <c r="G22" s="35"/>
      <c r="H22" s="35"/>
      <c r="I22" s="28"/>
      <c r="J22" s="36" t="str">
        <f t="shared" si="1"/>
        <v/>
      </c>
      <c r="K22" s="37"/>
      <c r="L22" s="38" t="str">
        <f t="shared" ca="1" si="2"/>
        <v/>
      </c>
      <c r="M22" s="39" t="str">
        <f t="shared" si="3"/>
        <v/>
      </c>
      <c r="N22" s="39" t="str">
        <f t="shared" si="4"/>
        <v/>
      </c>
      <c r="O22" s="27"/>
      <c r="P22" s="27"/>
      <c r="Q22" s="37"/>
      <c r="R22" s="27"/>
    </row>
    <row r="23" spans="1:18" ht="19.5" customHeight="1" x14ac:dyDescent="0.25">
      <c r="A23" s="33" t="str">
        <f t="shared" si="0"/>
        <v/>
      </c>
      <c r="B23" s="23"/>
      <c r="C23" s="23"/>
      <c r="D23" s="23"/>
      <c r="E23" s="40"/>
      <c r="F23" s="23"/>
      <c r="G23" s="41"/>
      <c r="H23" s="41"/>
      <c r="I23" s="24"/>
      <c r="J23" s="36" t="str">
        <f t="shared" si="1"/>
        <v/>
      </c>
      <c r="K23" s="42"/>
      <c r="L23" s="38" t="str">
        <f t="shared" ca="1" si="2"/>
        <v/>
      </c>
      <c r="M23" s="39" t="str">
        <f t="shared" si="3"/>
        <v/>
      </c>
      <c r="N23" s="39" t="str">
        <f t="shared" si="4"/>
        <v/>
      </c>
      <c r="O23" s="23"/>
      <c r="P23" s="23"/>
      <c r="Q23" s="42"/>
      <c r="R23" s="23"/>
    </row>
    <row r="24" spans="1:18" ht="19.5" customHeight="1" x14ac:dyDescent="0.25">
      <c r="A24" s="33" t="str">
        <f t="shared" si="0"/>
        <v/>
      </c>
      <c r="B24" s="27"/>
      <c r="C24" s="27"/>
      <c r="D24" s="27"/>
      <c r="E24" s="34"/>
      <c r="F24" s="27"/>
      <c r="G24" s="35"/>
      <c r="H24" s="35"/>
      <c r="I24" s="28"/>
      <c r="J24" s="36" t="str">
        <f t="shared" si="1"/>
        <v/>
      </c>
      <c r="K24" s="37"/>
      <c r="L24" s="38" t="str">
        <f t="shared" ca="1" si="2"/>
        <v/>
      </c>
      <c r="M24" s="39" t="str">
        <f t="shared" si="3"/>
        <v/>
      </c>
      <c r="N24" s="39" t="str">
        <f t="shared" si="4"/>
        <v/>
      </c>
      <c r="O24" s="27"/>
      <c r="P24" s="27"/>
      <c r="Q24" s="37"/>
      <c r="R24" s="27"/>
    </row>
    <row r="25" spans="1:18" ht="19.5" customHeight="1" x14ac:dyDescent="0.25">
      <c r="A25" s="33" t="str">
        <f t="shared" si="0"/>
        <v/>
      </c>
      <c r="B25" s="23"/>
      <c r="C25" s="23"/>
      <c r="D25" s="23"/>
      <c r="E25" s="40"/>
      <c r="F25" s="23"/>
      <c r="G25" s="41"/>
      <c r="H25" s="41"/>
      <c r="I25" s="24"/>
      <c r="J25" s="36" t="str">
        <f t="shared" si="1"/>
        <v/>
      </c>
      <c r="K25" s="42"/>
      <c r="L25" s="38" t="str">
        <f t="shared" ca="1" si="2"/>
        <v/>
      </c>
      <c r="M25" s="39" t="str">
        <f t="shared" si="3"/>
        <v/>
      </c>
      <c r="N25" s="39" t="str">
        <f t="shared" si="4"/>
        <v/>
      </c>
      <c r="O25" s="23"/>
      <c r="P25" s="23"/>
      <c r="Q25" s="42"/>
      <c r="R25" s="23"/>
    </row>
    <row r="26" spans="1:18" ht="19.5" customHeight="1" x14ac:dyDescent="0.25">
      <c r="A26" s="33" t="str">
        <f t="shared" si="0"/>
        <v/>
      </c>
      <c r="B26" s="27"/>
      <c r="C26" s="27"/>
      <c r="D26" s="27"/>
      <c r="E26" s="34"/>
      <c r="F26" s="27"/>
      <c r="G26" s="35"/>
      <c r="H26" s="35"/>
      <c r="I26" s="28"/>
      <c r="J26" s="36" t="str">
        <f t="shared" si="1"/>
        <v/>
      </c>
      <c r="K26" s="37"/>
      <c r="L26" s="38" t="str">
        <f t="shared" ca="1" si="2"/>
        <v/>
      </c>
      <c r="M26" s="39" t="str">
        <f t="shared" si="3"/>
        <v/>
      </c>
      <c r="N26" s="39" t="str">
        <f t="shared" si="4"/>
        <v/>
      </c>
      <c r="O26" s="27"/>
      <c r="P26" s="27"/>
      <c r="Q26" s="37"/>
      <c r="R26" s="27"/>
    </row>
    <row r="27" spans="1:18" ht="19.5" customHeight="1" x14ac:dyDescent="0.25">
      <c r="A27" s="33" t="str">
        <f t="shared" si="0"/>
        <v/>
      </c>
      <c r="B27" s="23"/>
      <c r="C27" s="23"/>
      <c r="D27" s="23"/>
      <c r="E27" s="40"/>
      <c r="F27" s="23"/>
      <c r="G27" s="41"/>
      <c r="H27" s="41"/>
      <c r="I27" s="24"/>
      <c r="J27" s="36" t="str">
        <f t="shared" si="1"/>
        <v/>
      </c>
      <c r="K27" s="42"/>
      <c r="L27" s="38" t="str">
        <f t="shared" ca="1" si="2"/>
        <v/>
      </c>
      <c r="M27" s="39" t="str">
        <f t="shared" si="3"/>
        <v/>
      </c>
      <c r="N27" s="39" t="str">
        <f t="shared" si="4"/>
        <v/>
      </c>
      <c r="O27" s="23"/>
      <c r="P27" s="23"/>
      <c r="Q27" s="42"/>
      <c r="R27" s="23"/>
    </row>
    <row r="28" spans="1:18" ht="19.5" customHeight="1" x14ac:dyDescent="0.25">
      <c r="A28" s="33" t="str">
        <f t="shared" si="0"/>
        <v/>
      </c>
      <c r="B28" s="27"/>
      <c r="C28" s="27"/>
      <c r="D28" s="27"/>
      <c r="E28" s="34"/>
      <c r="F28" s="27"/>
      <c r="G28" s="35"/>
      <c r="H28" s="35"/>
      <c r="I28" s="28"/>
      <c r="J28" s="36" t="str">
        <f t="shared" si="1"/>
        <v/>
      </c>
      <c r="K28" s="37"/>
      <c r="L28" s="38" t="str">
        <f t="shared" ca="1" si="2"/>
        <v/>
      </c>
      <c r="M28" s="39" t="str">
        <f t="shared" si="3"/>
        <v/>
      </c>
      <c r="N28" s="39" t="str">
        <f t="shared" si="4"/>
        <v/>
      </c>
      <c r="O28" s="27"/>
      <c r="P28" s="27"/>
      <c r="Q28" s="37"/>
      <c r="R28" s="27"/>
    </row>
    <row r="29" spans="1:18" ht="19.5" customHeight="1" x14ac:dyDescent="0.25">
      <c r="A29" s="33" t="str">
        <f t="shared" si="0"/>
        <v/>
      </c>
      <c r="B29" s="23"/>
      <c r="C29" s="23"/>
      <c r="D29" s="23"/>
      <c r="E29" s="40"/>
      <c r="F29" s="23"/>
      <c r="G29" s="41"/>
      <c r="H29" s="41"/>
      <c r="I29" s="24"/>
      <c r="J29" s="36" t="str">
        <f t="shared" si="1"/>
        <v/>
      </c>
      <c r="K29" s="42"/>
      <c r="L29" s="38" t="str">
        <f t="shared" ca="1" si="2"/>
        <v/>
      </c>
      <c r="M29" s="39" t="str">
        <f t="shared" si="3"/>
        <v/>
      </c>
      <c r="N29" s="39" t="str">
        <f t="shared" si="4"/>
        <v/>
      </c>
      <c r="O29" s="23"/>
      <c r="P29" s="23"/>
      <c r="Q29" s="42"/>
      <c r="R29" s="23"/>
    </row>
    <row r="30" spans="1:18" ht="19.5" customHeight="1" x14ac:dyDescent="0.25">
      <c r="A30" s="33" t="str">
        <f t="shared" si="0"/>
        <v/>
      </c>
      <c r="B30" s="27"/>
      <c r="C30" s="27"/>
      <c r="D30" s="27"/>
      <c r="E30" s="34"/>
      <c r="F30" s="27"/>
      <c r="G30" s="35"/>
      <c r="H30" s="35"/>
      <c r="I30" s="28"/>
      <c r="J30" s="36" t="str">
        <f t="shared" si="1"/>
        <v/>
      </c>
      <c r="K30" s="37"/>
      <c r="L30" s="38" t="str">
        <f t="shared" ca="1" si="2"/>
        <v/>
      </c>
      <c r="M30" s="39" t="str">
        <f t="shared" si="3"/>
        <v/>
      </c>
      <c r="N30" s="39" t="str">
        <f t="shared" si="4"/>
        <v/>
      </c>
      <c r="O30" s="27"/>
      <c r="P30" s="27"/>
      <c r="Q30" s="37"/>
      <c r="R30" s="27"/>
    </row>
    <row r="31" spans="1:18" ht="19.5" customHeight="1" x14ac:dyDescent="0.25">
      <c r="A31" s="33" t="str">
        <f t="shared" si="0"/>
        <v/>
      </c>
      <c r="B31" s="23"/>
      <c r="C31" s="23"/>
      <c r="D31" s="23"/>
      <c r="E31" s="40"/>
      <c r="F31" s="23"/>
      <c r="G31" s="41"/>
      <c r="H31" s="41"/>
      <c r="I31" s="24"/>
      <c r="J31" s="36" t="str">
        <f t="shared" si="1"/>
        <v/>
      </c>
      <c r="K31" s="42"/>
      <c r="L31" s="38" t="str">
        <f t="shared" ca="1" si="2"/>
        <v/>
      </c>
      <c r="M31" s="39" t="str">
        <f t="shared" si="3"/>
        <v/>
      </c>
      <c r="N31" s="39" t="str">
        <f t="shared" si="4"/>
        <v/>
      </c>
      <c r="O31" s="23"/>
      <c r="P31" s="23"/>
      <c r="Q31" s="42"/>
      <c r="R31" s="23"/>
    </row>
    <row r="32" spans="1:18" ht="19.5" customHeight="1" x14ac:dyDescent="0.25">
      <c r="A32" s="33" t="str">
        <f t="shared" si="0"/>
        <v/>
      </c>
      <c r="B32" s="27"/>
      <c r="C32" s="27"/>
      <c r="D32" s="27"/>
      <c r="E32" s="34"/>
      <c r="F32" s="27"/>
      <c r="G32" s="35"/>
      <c r="H32" s="35"/>
      <c r="I32" s="28"/>
      <c r="J32" s="36" t="str">
        <f t="shared" si="1"/>
        <v/>
      </c>
      <c r="K32" s="37"/>
      <c r="L32" s="38" t="str">
        <f t="shared" ca="1" si="2"/>
        <v/>
      </c>
      <c r="M32" s="39" t="str">
        <f t="shared" si="3"/>
        <v/>
      </c>
      <c r="N32" s="39" t="str">
        <f t="shared" si="4"/>
        <v/>
      </c>
      <c r="O32" s="27"/>
      <c r="P32" s="27"/>
      <c r="Q32" s="37"/>
      <c r="R32" s="27"/>
    </row>
    <row r="33" spans="1:18" ht="19.5" customHeight="1" x14ac:dyDescent="0.25">
      <c r="A33" s="33" t="str">
        <f t="shared" si="0"/>
        <v/>
      </c>
      <c r="B33" s="23"/>
      <c r="C33" s="23"/>
      <c r="D33" s="23"/>
      <c r="E33" s="40"/>
      <c r="F33" s="23"/>
      <c r="G33" s="41"/>
      <c r="H33" s="41"/>
      <c r="I33" s="24"/>
      <c r="J33" s="36" t="str">
        <f t="shared" si="1"/>
        <v/>
      </c>
      <c r="K33" s="42"/>
      <c r="L33" s="38" t="str">
        <f t="shared" ca="1" si="2"/>
        <v/>
      </c>
      <c r="M33" s="39" t="str">
        <f t="shared" si="3"/>
        <v/>
      </c>
      <c r="N33" s="39" t="str">
        <f t="shared" si="4"/>
        <v/>
      </c>
      <c r="O33" s="23"/>
      <c r="P33" s="23"/>
      <c r="Q33" s="42"/>
      <c r="R33" s="23"/>
    </row>
    <row r="34" spans="1:18" ht="19.5" customHeight="1" x14ac:dyDescent="0.25">
      <c r="A34" s="33" t="str">
        <f t="shared" si="0"/>
        <v/>
      </c>
      <c r="B34" s="27"/>
      <c r="C34" s="27"/>
      <c r="D34" s="27"/>
      <c r="E34" s="34"/>
      <c r="F34" s="27"/>
      <c r="G34" s="35"/>
      <c r="H34" s="35"/>
      <c r="I34" s="28"/>
      <c r="J34" s="36" t="str">
        <f t="shared" si="1"/>
        <v/>
      </c>
      <c r="K34" s="37"/>
      <c r="L34" s="38" t="str">
        <f t="shared" ca="1" si="2"/>
        <v/>
      </c>
      <c r="M34" s="39" t="str">
        <f t="shared" si="3"/>
        <v/>
      </c>
      <c r="N34" s="39" t="str">
        <f t="shared" si="4"/>
        <v/>
      </c>
      <c r="O34" s="27"/>
      <c r="P34" s="27"/>
      <c r="Q34" s="37"/>
      <c r="R34" s="27"/>
    </row>
    <row r="35" spans="1:18" ht="19.5" customHeight="1" x14ac:dyDescent="0.25">
      <c r="A35" s="33" t="str">
        <f t="shared" si="0"/>
        <v/>
      </c>
      <c r="B35" s="23"/>
      <c r="C35" s="23"/>
      <c r="D35" s="23"/>
      <c r="E35" s="40"/>
      <c r="F35" s="23"/>
      <c r="G35" s="41"/>
      <c r="H35" s="41"/>
      <c r="I35" s="24"/>
      <c r="J35" s="36" t="str">
        <f t="shared" si="1"/>
        <v/>
      </c>
      <c r="K35" s="42"/>
      <c r="L35" s="38" t="str">
        <f t="shared" ca="1" si="2"/>
        <v/>
      </c>
      <c r="M35" s="39" t="str">
        <f t="shared" si="3"/>
        <v/>
      </c>
      <c r="N35" s="39" t="str">
        <f t="shared" si="4"/>
        <v/>
      </c>
      <c r="O35" s="23"/>
      <c r="P35" s="23"/>
      <c r="Q35" s="42"/>
      <c r="R35" s="23"/>
    </row>
    <row r="36" spans="1:18" ht="19.5" customHeight="1" x14ac:dyDescent="0.25">
      <c r="A36" s="33" t="str">
        <f t="shared" si="0"/>
        <v/>
      </c>
      <c r="B36" s="27"/>
      <c r="C36" s="27"/>
      <c r="D36" s="27"/>
      <c r="E36" s="34"/>
      <c r="F36" s="27"/>
      <c r="G36" s="35"/>
      <c r="H36" s="35"/>
      <c r="I36" s="28"/>
      <c r="J36" s="36" t="str">
        <f t="shared" si="1"/>
        <v/>
      </c>
      <c r="K36" s="37"/>
      <c r="L36" s="38" t="str">
        <f t="shared" ca="1" si="2"/>
        <v/>
      </c>
      <c r="M36" s="39" t="str">
        <f t="shared" si="3"/>
        <v/>
      </c>
      <c r="N36" s="39" t="str">
        <f t="shared" si="4"/>
        <v/>
      </c>
      <c r="O36" s="27"/>
      <c r="P36" s="27"/>
      <c r="Q36" s="37"/>
      <c r="R36" s="27"/>
    </row>
    <row r="37" spans="1:18" ht="19.5" customHeight="1" x14ac:dyDescent="0.25">
      <c r="A37" s="33" t="str">
        <f t="shared" si="0"/>
        <v/>
      </c>
      <c r="B37" s="23"/>
      <c r="C37" s="23"/>
      <c r="D37" s="23"/>
      <c r="E37" s="40"/>
      <c r="F37" s="23"/>
      <c r="G37" s="41"/>
      <c r="H37" s="41"/>
      <c r="I37" s="24"/>
      <c r="J37" s="36" t="str">
        <f t="shared" si="1"/>
        <v/>
      </c>
      <c r="K37" s="42"/>
      <c r="L37" s="38" t="str">
        <f t="shared" ca="1" si="2"/>
        <v/>
      </c>
      <c r="M37" s="39" t="str">
        <f t="shared" si="3"/>
        <v/>
      </c>
      <c r="N37" s="39" t="str">
        <f t="shared" si="4"/>
        <v/>
      </c>
      <c r="O37" s="23"/>
      <c r="P37" s="23"/>
      <c r="Q37" s="42"/>
      <c r="R37" s="23"/>
    </row>
    <row r="38" spans="1:18" ht="19.5" customHeight="1" x14ac:dyDescent="0.25">
      <c r="A38" s="33" t="str">
        <f t="shared" si="0"/>
        <v/>
      </c>
      <c r="B38" s="27"/>
      <c r="C38" s="27"/>
      <c r="D38" s="27"/>
      <c r="E38" s="34"/>
      <c r="F38" s="27"/>
      <c r="G38" s="35"/>
      <c r="H38" s="35"/>
      <c r="I38" s="28"/>
      <c r="J38" s="36" t="str">
        <f t="shared" si="1"/>
        <v/>
      </c>
      <c r="K38" s="37"/>
      <c r="L38" s="38" t="str">
        <f t="shared" ca="1" si="2"/>
        <v/>
      </c>
      <c r="M38" s="39" t="str">
        <f t="shared" si="3"/>
        <v/>
      </c>
      <c r="N38" s="39" t="str">
        <f t="shared" si="4"/>
        <v/>
      </c>
      <c r="O38" s="27"/>
      <c r="P38" s="27"/>
      <c r="Q38" s="37"/>
      <c r="R38" s="27"/>
    </row>
    <row r="39" spans="1:18" ht="19.5" customHeight="1" x14ac:dyDescent="0.25">
      <c r="A39" s="33" t="str">
        <f t="shared" si="0"/>
        <v/>
      </c>
      <c r="B39" s="23"/>
      <c r="C39" s="23"/>
      <c r="D39" s="23"/>
      <c r="E39" s="40"/>
      <c r="F39" s="23"/>
      <c r="G39" s="41"/>
      <c r="H39" s="41"/>
      <c r="I39" s="24"/>
      <c r="J39" s="36" t="str">
        <f t="shared" si="1"/>
        <v/>
      </c>
      <c r="K39" s="42"/>
      <c r="L39" s="38" t="str">
        <f t="shared" ca="1" si="2"/>
        <v/>
      </c>
      <c r="M39" s="39" t="str">
        <f t="shared" si="3"/>
        <v/>
      </c>
      <c r="N39" s="39" t="str">
        <f t="shared" si="4"/>
        <v/>
      </c>
      <c r="O39" s="23"/>
      <c r="P39" s="23"/>
      <c r="Q39" s="42"/>
      <c r="R39" s="23"/>
    </row>
    <row r="40" spans="1:18" ht="19.5" customHeight="1" x14ac:dyDescent="0.25">
      <c r="A40" s="33" t="str">
        <f t="shared" si="0"/>
        <v/>
      </c>
      <c r="B40" s="27"/>
      <c r="C40" s="27"/>
      <c r="D40" s="27"/>
      <c r="E40" s="34"/>
      <c r="F40" s="27"/>
      <c r="G40" s="35"/>
      <c r="H40" s="35"/>
      <c r="I40" s="28"/>
      <c r="J40" s="36" t="str">
        <f t="shared" si="1"/>
        <v/>
      </c>
      <c r="K40" s="37"/>
      <c r="L40" s="38" t="str">
        <f t="shared" ca="1" si="2"/>
        <v/>
      </c>
      <c r="M40" s="39" t="str">
        <f t="shared" si="3"/>
        <v/>
      </c>
      <c r="N40" s="39" t="str">
        <f t="shared" si="4"/>
        <v/>
      </c>
      <c r="O40" s="27"/>
      <c r="P40" s="27"/>
      <c r="Q40" s="37"/>
      <c r="R40" s="27"/>
    </row>
    <row r="42" spans="1:18" ht="24" customHeight="1" x14ac:dyDescent="0.25">
      <c r="F42" s="50"/>
      <c r="G42" s="50"/>
      <c r="H42" s="50"/>
      <c r="I42" s="50"/>
      <c r="J42" s="43">
        <f>SUM(J6:J40)</f>
        <v>281.52999999999997</v>
      </c>
    </row>
  </sheetData>
  <mergeCells count="4">
    <mergeCell ref="A1:R1"/>
    <mergeCell ref="A2:R2"/>
    <mergeCell ref="A3:R3"/>
    <mergeCell ref="F42:I42"/>
  </mergeCells>
  <conditionalFormatting sqref="L6:L40">
    <cfRule type="colorScale" priority="12">
      <colorScale>
        <cfvo type="num" val="0"/>
        <cfvo type="num" val="90"/>
        <cfvo type="num" val="365"/>
        <color rgb="FFF7D4D6"/>
        <color rgb="FFFBE4C4"/>
        <color rgb="FFD3EDDA"/>
      </colorScale>
    </cfRule>
  </conditionalFormatting>
  <conditionalFormatting sqref="M6:N40">
    <cfRule type="cellIs" dxfId="4" priority="2" operator="equal">
      <formula>"Abgelaufen"</formula>
    </cfRule>
    <cfRule type="cellIs" dxfId="3" priority="3" operator="equal">
      <formula>"Kein Bestand"</formula>
    </cfRule>
    <cfRule type="cellIs" dxfId="2" priority="4" operator="equal">
      <formula>"Läuft bald ab"</formula>
    </cfRule>
    <cfRule type="cellIs" dxfId="1" priority="5" operator="equal">
      <formula>"Nachbestellen"</formula>
    </cfRule>
    <cfRule type="cellIs" dxfId="0" priority="6" operator="equal">
      <formula>"OK"</formula>
    </cfRule>
  </conditionalFormatting>
  <dataValidations count="6">
    <dataValidation type="list" allowBlank="1" showErrorMessage="1" errorTitle="Ungültige Eingabe" error="Bitte einen Wert aus der Liste wählen oder Liste im Blatt „Referenzlisten“ ergänzen." sqref="C6:C40" xr:uid="{00000000-0002-0000-0100-000000000000}">
      <formula1>Kategorien</formula1>
      <formula2>0</formula2>
    </dataValidation>
    <dataValidation type="list" allowBlank="1" showErrorMessage="1" errorTitle="Ungültige Eingabe" error="Bitte einen Wert aus der Liste wählen oder Liste im Blatt „Referenzlisten“ ergänzen." sqref="D6:D40" xr:uid="{00000000-0002-0000-0100-000001000000}">
      <formula1>Darreichungsformen</formula1>
      <formula2>0</formula2>
    </dataValidation>
    <dataValidation type="list" allowBlank="1" showErrorMessage="1" errorTitle="Ungültige Eingabe" error="Bitte einen Wert aus der Liste wählen oder Liste im Blatt „Referenzlisten“ ergänzen." sqref="E6:E40" xr:uid="{00000000-0002-0000-0100-000002000000}">
      <formula1>Einheiten</formula1>
      <formula2>0</formula2>
    </dataValidation>
    <dataValidation type="list" allowBlank="1" showErrorMessage="1" errorTitle="Ungültige Eingabe" error="Bitte einen Wert aus der Liste wählen oder Liste im Blatt „Referenzlisten“ ergänzen." sqref="F6:F40" xr:uid="{00000000-0002-0000-0100-000003000000}">
      <formula1>Lagerorte</formula1>
      <formula2>0</formula2>
    </dataValidation>
    <dataValidation type="list" allowBlank="1" showErrorMessage="1" errorTitle="Ungültige Eingabe" error="Bitte einen Wert aus der Liste wählen oder Liste im Blatt „Referenzlisten“ ergänzen." sqref="O6:O40" xr:uid="{00000000-0002-0000-0100-000004000000}">
      <formula1>Verantwortliche</formula1>
      <formula2>0</formula2>
    </dataValidation>
    <dataValidation type="list" allowBlank="1" showErrorMessage="1" errorTitle="Ungültige Eingabe" error="Bitte einen Wert aus der Liste wählen oder Liste im Blatt „Referenzlisten“ ergänzen." sqref="P6:P40" xr:uid="{00000000-0002-0000-0100-000005000000}">
      <formula1>Lieferanten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E6B7A"/>
  </sheetPr>
  <dimension ref="A1:L18"/>
  <sheetViews>
    <sheetView showGridLines="0" zoomScaleNormal="100" workbookViewId="0"/>
  </sheetViews>
  <sheetFormatPr baseColWidth="10" defaultColWidth="8.7109375" defaultRowHeight="15" x14ac:dyDescent="0.25"/>
  <cols>
    <col min="1" max="1" width="20" customWidth="1"/>
    <col min="2" max="2" width="2" customWidth="1"/>
    <col min="3" max="3" width="20" customWidth="1"/>
    <col min="4" max="4" width="2" customWidth="1"/>
    <col min="5" max="5" width="20" customWidth="1"/>
    <col min="6" max="6" width="2" customWidth="1"/>
    <col min="7" max="7" width="20" customWidth="1"/>
    <col min="8" max="8" width="2" customWidth="1"/>
    <col min="9" max="9" width="20" customWidth="1"/>
    <col min="10" max="10" width="2" customWidth="1"/>
    <col min="11" max="11" width="20" customWidth="1"/>
    <col min="12" max="12" width="2" customWidth="1"/>
  </cols>
  <sheetData>
    <row r="1" spans="1:12" ht="25.5" customHeight="1" x14ac:dyDescent="0.25">
      <c r="A1" s="51" t="s">
        <v>126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5" customHeight="1" x14ac:dyDescent="0.2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2" ht="15" customHeight="1" x14ac:dyDescent="0.25">
      <c r="A4" s="53" t="s">
        <v>128</v>
      </c>
      <c r="B4" s="53"/>
      <c r="C4" s="44">
        <v>60</v>
      </c>
      <c r="D4" s="52" t="s">
        <v>129</v>
      </c>
      <c r="E4" s="52"/>
      <c r="F4" s="52"/>
      <c r="G4" s="52"/>
      <c r="H4" s="52"/>
      <c r="I4" s="52"/>
      <c r="J4" s="52"/>
      <c r="K4" s="52"/>
      <c r="L4" s="52"/>
    </row>
    <row r="5" spans="1:12" ht="15" customHeight="1" x14ac:dyDescent="0.25">
      <c r="A5" s="53" t="s">
        <v>130</v>
      </c>
      <c r="B5" s="53"/>
      <c r="C5" s="45">
        <f ca="1">TODAY()</f>
        <v>46236</v>
      </c>
      <c r="D5" s="52" t="s">
        <v>131</v>
      </c>
      <c r="E5" s="52"/>
      <c r="F5" s="52"/>
      <c r="G5" s="52"/>
      <c r="H5" s="52"/>
      <c r="I5" s="52"/>
      <c r="J5" s="52"/>
      <c r="K5" s="52"/>
      <c r="L5" s="52"/>
    </row>
    <row r="8" spans="1:12" x14ac:dyDescent="0.25">
      <c r="A8" s="20" t="s">
        <v>132</v>
      </c>
      <c r="C8" s="20" t="s">
        <v>133</v>
      </c>
      <c r="E8" s="20" t="s">
        <v>134</v>
      </c>
      <c r="G8" s="20" t="s">
        <v>135</v>
      </c>
      <c r="I8" s="20" t="s">
        <v>136</v>
      </c>
      <c r="K8" s="20" t="s">
        <v>137</v>
      </c>
    </row>
    <row r="9" spans="1:12" x14ac:dyDescent="0.25">
      <c r="A9" s="21" t="s">
        <v>19</v>
      </c>
      <c r="C9" s="21" t="s">
        <v>51</v>
      </c>
      <c r="E9" s="21" t="s">
        <v>95</v>
      </c>
      <c r="G9" s="21" t="s">
        <v>65</v>
      </c>
      <c r="I9" s="21" t="s">
        <v>55</v>
      </c>
      <c r="K9" s="21" t="s">
        <v>56</v>
      </c>
    </row>
    <row r="10" spans="1:12" x14ac:dyDescent="0.25">
      <c r="A10" s="25" t="s">
        <v>21</v>
      </c>
      <c r="C10" s="25" t="s">
        <v>138</v>
      </c>
      <c r="E10" s="25" t="s">
        <v>52</v>
      </c>
      <c r="G10" s="25" t="s">
        <v>83</v>
      </c>
      <c r="I10" s="25" t="s">
        <v>85</v>
      </c>
      <c r="K10" s="25" t="s">
        <v>68</v>
      </c>
    </row>
    <row r="11" spans="1:12" x14ac:dyDescent="0.25">
      <c r="A11" s="21" t="s">
        <v>22</v>
      </c>
      <c r="C11" s="21" t="s">
        <v>72</v>
      </c>
      <c r="E11" s="21" t="s">
        <v>64</v>
      </c>
      <c r="G11" s="21" t="s">
        <v>90</v>
      </c>
      <c r="I11" s="21" t="s">
        <v>67</v>
      </c>
      <c r="K11" s="21" t="s">
        <v>103</v>
      </c>
    </row>
    <row r="12" spans="1:12" x14ac:dyDescent="0.25">
      <c r="A12" s="25" t="s">
        <v>23</v>
      </c>
      <c r="C12" s="25" t="s">
        <v>63</v>
      </c>
      <c r="E12" s="25" t="s">
        <v>73</v>
      </c>
      <c r="G12" s="25" t="s">
        <v>139</v>
      </c>
      <c r="I12" s="25" t="s">
        <v>92</v>
      </c>
      <c r="K12" s="25" t="s">
        <v>79</v>
      </c>
    </row>
    <row r="13" spans="1:12" x14ac:dyDescent="0.25">
      <c r="A13" s="21" t="s">
        <v>24</v>
      </c>
      <c r="C13" s="21" t="s">
        <v>117</v>
      </c>
      <c r="E13" s="21" t="s">
        <v>89</v>
      </c>
      <c r="G13" s="21" t="s">
        <v>53</v>
      </c>
      <c r="I13" s="21" t="s">
        <v>102</v>
      </c>
      <c r="K13" s="21" t="s">
        <v>109</v>
      </c>
    </row>
    <row r="14" spans="1:12" x14ac:dyDescent="0.25">
      <c r="A14" s="25" t="s">
        <v>25</v>
      </c>
      <c r="C14" s="25" t="s">
        <v>77</v>
      </c>
      <c r="E14" s="25" t="s">
        <v>140</v>
      </c>
      <c r="G14" s="25" t="s">
        <v>100</v>
      </c>
    </row>
    <row r="15" spans="1:12" x14ac:dyDescent="0.25">
      <c r="A15" s="21" t="s">
        <v>26</v>
      </c>
      <c r="C15" s="21" t="s">
        <v>88</v>
      </c>
    </row>
    <row r="16" spans="1:12" x14ac:dyDescent="0.25">
      <c r="A16" s="25" t="s">
        <v>27</v>
      </c>
      <c r="C16" s="25" t="s">
        <v>99</v>
      </c>
    </row>
    <row r="17" spans="3:3" x14ac:dyDescent="0.25">
      <c r="C17" s="21" t="s">
        <v>107</v>
      </c>
    </row>
    <row r="18" spans="3:3" x14ac:dyDescent="0.25">
      <c r="C18" s="25" t="s">
        <v>113</v>
      </c>
    </row>
  </sheetData>
  <mergeCells count="6">
    <mergeCell ref="A1:L1"/>
    <mergeCell ref="A2:L2"/>
    <mergeCell ref="A4:B4"/>
    <mergeCell ref="D4:L4"/>
    <mergeCell ref="A5:B5"/>
    <mergeCell ref="D5:L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Übersicht</vt:lpstr>
      <vt:lpstr>Medikamentenbestand</vt:lpstr>
      <vt:lpstr>Referenzlisten</vt:lpstr>
      <vt:lpstr>Darreichungsformen</vt:lpstr>
      <vt:lpstr>Einheiten</vt:lpstr>
      <vt:lpstr>Kategorien</vt:lpstr>
      <vt:lpstr>Lagerorte</vt:lpstr>
      <vt:lpstr>Lieferanten</vt:lpstr>
      <vt:lpstr>Verantwortliche</vt:lpstr>
      <vt:lpstr>Vorwarnzeit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2026-08-02T09:04:35Z</dcterms:created>
  <dcterms:modified xsi:type="dcterms:W3CDTF">2026-08-02T13:08:55Z</dcterms:modified>
  <dc:language>en-US</dc:language>
</cp:coreProperties>
</file>