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BB09AF12-BA6C-4333-ACB4-8F1B5B7E940F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Übersicht" sheetId="1" r:id="rId1"/>
    <sheet name="Mitarbeiterliste" sheetId="2" r:id="rId2"/>
  </sheets>
  <definedNames>
    <definedName name="_xlnm._FilterDatabase" localSheetId="1" hidden="1">Mitarbeiterliste!$A$5:$U$25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R25" i="2" l="1"/>
  <c r="S25" i="2" s="1"/>
  <c r="M25" i="2"/>
  <c r="L25" i="2"/>
  <c r="R24" i="2"/>
  <c r="S24" i="2" s="1"/>
  <c r="M24" i="2"/>
  <c r="L24" i="2"/>
  <c r="R23" i="2"/>
  <c r="S23" i="2" s="1"/>
  <c r="M23" i="2"/>
  <c r="L23" i="2"/>
  <c r="R22" i="2"/>
  <c r="S22" i="2" s="1"/>
  <c r="M22" i="2"/>
  <c r="L22" i="2"/>
  <c r="R21" i="2"/>
  <c r="S21" i="2" s="1"/>
  <c r="M21" i="2"/>
  <c r="L21" i="2"/>
  <c r="R20" i="2"/>
  <c r="S20" i="2" s="1"/>
  <c r="M20" i="2"/>
  <c r="L20" i="2"/>
  <c r="R19" i="2"/>
  <c r="S19" i="2" s="1"/>
  <c r="M19" i="2"/>
  <c r="L19" i="2"/>
  <c r="R18" i="2"/>
  <c r="S18" i="2" s="1"/>
  <c r="M18" i="2"/>
  <c r="L18" i="2"/>
  <c r="R17" i="2"/>
  <c r="S17" i="2" s="1"/>
  <c r="M17" i="2"/>
  <c r="L17" i="2"/>
  <c r="R16" i="2"/>
  <c r="S16" i="2" s="1"/>
  <c r="M16" i="2"/>
  <c r="L16" i="2"/>
  <c r="R15" i="2"/>
  <c r="S15" i="2" s="1"/>
  <c r="M15" i="2"/>
  <c r="L15" i="2"/>
  <c r="R14" i="2"/>
  <c r="S14" i="2" s="1"/>
  <c r="M14" i="2"/>
  <c r="L14" i="2"/>
  <c r="R13" i="2"/>
  <c r="S13" i="2" s="1"/>
  <c r="M13" i="2"/>
  <c r="L13" i="2"/>
  <c r="R12" i="2"/>
  <c r="S12" i="2" s="1"/>
  <c r="M12" i="2"/>
  <c r="L12" i="2"/>
  <c r="R11" i="2"/>
  <c r="S11" i="2" s="1"/>
  <c r="M11" i="2"/>
  <c r="L11" i="2"/>
  <c r="R10" i="2"/>
  <c r="S10" i="2" s="1"/>
  <c r="M10" i="2"/>
  <c r="L10" i="2"/>
  <c r="R9" i="2"/>
  <c r="S9" i="2" s="1"/>
  <c r="M9" i="2"/>
  <c r="L9" i="2"/>
  <c r="R8" i="2"/>
  <c r="S8" i="2" s="1"/>
  <c r="M8" i="2"/>
  <c r="L8" i="2"/>
  <c r="R7" i="2"/>
  <c r="S7" i="2" s="1"/>
  <c r="M7" i="2"/>
  <c r="L7" i="2"/>
  <c r="R6" i="2"/>
  <c r="S6" i="2" s="1"/>
  <c r="M6" i="2"/>
  <c r="L6" i="2"/>
  <c r="F19" i="1"/>
  <c r="F18" i="1"/>
  <c r="F17" i="1"/>
  <c r="F16" i="1"/>
  <c r="F15" i="1"/>
  <c r="F14" i="1"/>
  <c r="F13" i="1"/>
  <c r="F10" i="1"/>
  <c r="C10" i="1"/>
  <c r="F9" i="1"/>
  <c r="C9" i="1"/>
  <c r="F8" i="1"/>
  <c r="C8" i="1"/>
  <c r="F7" i="1"/>
  <c r="C7" i="1"/>
  <c r="F6" i="1"/>
  <c r="C6" i="1"/>
  <c r="F5" i="1"/>
  <c r="C5" i="1"/>
  <c r="C15" i="1" l="1"/>
  <c r="C14" i="1"/>
  <c r="C1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P5" authorId="0" shapeId="0" xr:uid="{00000000-0006-0000-0100-000001000000}">
      <text>
        <r>
          <rPr>
            <sz val="10"/>
            <rFont val="Arial"/>
            <family val="2"/>
          </rPr>
          <t>§43 IfSG: Vor Tätigkeitsbeginn ist die Erstbelehrung (Gesundheitsamt / online) Pflicht. Die Folgebelehrung muss der Betrieb alle 2 Jahre durchführen und dokumentieren.</t>
        </r>
      </text>
    </comment>
    <comment ref="S5" authorId="0" shapeId="0" xr:uid="{00000000-0006-0000-0100-000002000000}">
      <text>
        <r>
          <rPr>
            <sz val="10"/>
            <rFont val="Arial"/>
            <family val="2"/>
          </rPr>
          <t>Automatisch: „Überfällig" wenn die nächste Folgebelehrung in der Vergangenheit liegt, „Bald fällig" innerhalb von 60 Tagen, sonst „Gültig".</t>
        </r>
      </text>
    </comment>
  </commentList>
</comments>
</file>

<file path=xl/sharedStrings.xml><?xml version="1.0" encoding="utf-8"?>
<sst xmlns="http://schemas.openxmlformats.org/spreadsheetml/2006/main" count="177" uniqueCount="142">
  <si>
    <t>Kennzahlen aktualisieren sich automatisch aus der Mitarbeiterliste</t>
  </si>
  <si>
    <t>BELEGSCHAFT</t>
  </si>
  <si>
    <t>NACH BEREICH</t>
  </si>
  <si>
    <t>Mitarbeiter gesamt</t>
  </si>
  <si>
    <t>Küche</t>
  </si>
  <si>
    <t>davon aktiv</t>
  </si>
  <si>
    <t>Service</t>
  </si>
  <si>
    <t>in Elternzeit</t>
  </si>
  <si>
    <t>Bar / Theke</t>
  </si>
  <si>
    <t>ausgeschieden</t>
  </si>
  <si>
    <t>Reinigung</t>
  </si>
  <si>
    <t>Summe Wochenstunden</t>
  </si>
  <si>
    <t>Verwaltung</t>
  </si>
  <si>
    <t>Ø Wochenstunden (aktiv)</t>
  </si>
  <si>
    <t>Lieferdienst</t>
  </si>
  <si>
    <t>§43 IfSG – BELEHRUNGEN</t>
  </si>
  <si>
    <t>NACH BESCHÄFTIGUNGSART</t>
  </si>
  <si>
    <t>Gültig</t>
  </si>
  <si>
    <t>Vollzeit</t>
  </si>
  <si>
    <t>Bald fällig (≤60 Tage)</t>
  </si>
  <si>
    <t>Teilzeit</t>
  </si>
  <si>
    <t>Überfällig</t>
  </si>
  <si>
    <t>Minijob</t>
  </si>
  <si>
    <t>Aushilfe</t>
  </si>
  <si>
    <t>Ausbildung</t>
  </si>
  <si>
    <t>Werkstudent</t>
  </si>
  <si>
    <t>Saisonkraft</t>
  </si>
  <si>
    <t>Hinweis: Alle Angaben sind Musterdaten. Personenbezogene Daten sind gemäß DSGVO vertraulich zu behandeln und nur befugten Personen zugänglich zu machen.</t>
  </si>
  <si>
    <t>MITARBEITERLISTE  ·  GASTRONOMIE</t>
  </si>
  <si>
    <t>Personalstammdaten · Betriebsjahr 2026 · Muster GmbH – Restaurant &amp; Bar</t>
  </si>
  <si>
    <t>Ausfüllhilfe:  Weiße Felder frei eingeben  ·  Blaue Spalten (Alter, Betriebszugehörigkeit, Nächste Folgebelehrung, Belehrungsstatus) berechnen sich automatisch  ·  Auswahlfelder (Bereich, Beschäftigungsart, Status) per Dropdown  ·  Die Folgebelehrung nach §43 IfSG ist alle 2 Jahre Pflicht – die Spalte „Belehrungsstatus" warnt automatisch.</t>
  </si>
  <si>
    <t>Pers.-Nr.</t>
  </si>
  <si>
    <t>Nachname</t>
  </si>
  <si>
    <t>Vorname</t>
  </si>
  <si>
    <t>Bereich</t>
  </si>
  <si>
    <t>Position</t>
  </si>
  <si>
    <t>Beschäftigungsart</t>
  </si>
  <si>
    <t>Wochen-
stunden</t>
  </si>
  <si>
    <t>Eintritts-
datum</t>
  </si>
  <si>
    <t>Austritts-
datum</t>
  </si>
  <si>
    <t>Status</t>
  </si>
  <si>
    <t>Geburts-
datum</t>
  </si>
  <si>
    <t>Alter</t>
  </si>
  <si>
    <t>Betriebs-
zugehörigkeit</t>
  </si>
  <si>
    <t>Telefon</t>
  </si>
  <si>
    <t>E-Mail</t>
  </si>
  <si>
    <t>§43 IfSG
Erstbelehrung</t>
  </si>
  <si>
    <t>Letzte
Folgebelehrung</t>
  </si>
  <si>
    <t>Nächste
Folgebelehrung</t>
  </si>
  <si>
    <t>Belehrungs-
status</t>
  </si>
  <si>
    <t>Notfallkontakt</t>
  </si>
  <si>
    <t>Notizen</t>
  </si>
  <si>
    <t>MA-001</t>
  </si>
  <si>
    <t>Berger</t>
  </si>
  <si>
    <t>Lena</t>
  </si>
  <si>
    <t>Restaurantleitung</t>
  </si>
  <si>
    <t>Aktiv</t>
  </si>
  <si>
    <t>0441 5551201</t>
  </si>
  <si>
    <t>l.berger@muster-gastro.de</t>
  </si>
  <si>
    <t>Berger, T. · 0170 5551201</t>
  </si>
  <si>
    <t>MA-002</t>
  </si>
  <si>
    <t>Hoffmann</t>
  </si>
  <si>
    <t>Jonas</t>
  </si>
  <si>
    <t>Küchenchef</t>
  </si>
  <si>
    <t>0441 5551202</t>
  </si>
  <si>
    <t>j.hoffmann@muster-gastro.de</t>
  </si>
  <si>
    <t>Hoffmann, K. · 0170 5551202</t>
  </si>
  <si>
    <t>MA-003</t>
  </si>
  <si>
    <t>Vogel</t>
  </si>
  <si>
    <t>Marie</t>
  </si>
  <si>
    <t>Köchin</t>
  </si>
  <si>
    <t>0441 5551203</t>
  </si>
  <si>
    <t>m.vogel@muster-gastro.de</t>
  </si>
  <si>
    <t>Vogel, S. · 0170 5551203</t>
  </si>
  <si>
    <t>MA-004</t>
  </si>
  <si>
    <t>Schmidt</t>
  </si>
  <si>
    <t>Elias</t>
  </si>
  <si>
    <t>Kellner</t>
  </si>
  <si>
    <t>0441 5551204</t>
  </si>
  <si>
    <t>e.schmidt@muster-gastro.de</t>
  </si>
  <si>
    <t>Schmidt, A. · 0170 5551204</t>
  </si>
  <si>
    <t>MA-005</t>
  </si>
  <si>
    <t>Fischer</t>
  </si>
  <si>
    <t>Amira</t>
  </si>
  <si>
    <t>Barkeeperin</t>
  </si>
  <si>
    <t>0441 5551205</t>
  </si>
  <si>
    <t>a.fischer@muster-gastro.de</t>
  </si>
  <si>
    <t>Fischer, N. · 0170 5551205</t>
  </si>
  <si>
    <t>MA-006</t>
  </si>
  <si>
    <t>Wagner</t>
  </si>
  <si>
    <t>Tom</t>
  </si>
  <si>
    <t>Küchenhilfe</t>
  </si>
  <si>
    <t>0441 5551206</t>
  </si>
  <si>
    <t>t.wagner@muster-gastro.de</t>
  </si>
  <si>
    <t>Wagner, R. · 0170 5551206</t>
  </si>
  <si>
    <t>MA-007</t>
  </si>
  <si>
    <t>Keller</t>
  </si>
  <si>
    <t>Sophie</t>
  </si>
  <si>
    <t>Kellnerin</t>
  </si>
  <si>
    <t>0441 5551207</t>
  </si>
  <si>
    <t>s.keller@muster-gastro.de</t>
  </si>
  <si>
    <t>Keller, M. · 0170 5551207</t>
  </si>
  <si>
    <t>Folgebelehrung steht noch aus</t>
  </si>
  <si>
    <t>MA-008</t>
  </si>
  <si>
    <t>Braun</t>
  </si>
  <si>
    <t>David</t>
  </si>
  <si>
    <t>Auszubildender (Restaurantfach)</t>
  </si>
  <si>
    <t>0441 5551208</t>
  </si>
  <si>
    <t>d.braun@muster-gastro.de</t>
  </si>
  <si>
    <t>Braun, P. · 0170 5551208</t>
  </si>
  <si>
    <t>1. Lehrjahr abgeschlossen</t>
  </si>
  <si>
    <t>MA-009</t>
  </si>
  <si>
    <t>Richter</t>
  </si>
  <si>
    <t>Nina</t>
  </si>
  <si>
    <t>Elternzeit</t>
  </si>
  <si>
    <t>0441 5551209</t>
  </si>
  <si>
    <t>n.richter@muster-gastro.de</t>
  </si>
  <si>
    <t>Richter, F. · 0170 5551209</t>
  </si>
  <si>
    <t>Elternzeit bis 08/2026</t>
  </si>
  <si>
    <t>MA-010</t>
  </si>
  <si>
    <t>Weber</t>
  </si>
  <si>
    <t>Luca</t>
  </si>
  <si>
    <t>Spülkraft</t>
  </si>
  <si>
    <t>0441 5551210</t>
  </si>
  <si>
    <t>l.weber@muster-gastro.de</t>
  </si>
  <si>
    <t>Weber, G. · 0170 5551210</t>
  </si>
  <si>
    <t>MA-011</t>
  </si>
  <si>
    <t>Neumann</t>
  </si>
  <si>
    <t>Emma</t>
  </si>
  <si>
    <t>Ausgeschieden</t>
  </si>
  <si>
    <t>0441 5551211</t>
  </si>
  <si>
    <t>e.neumann@muster-gastro.de</t>
  </si>
  <si>
    <t>Neumann, H. · 0170 5551211</t>
  </si>
  <si>
    <t>Auf eigenen Wunsch ausgeschieden</t>
  </si>
  <si>
    <t>MA-012</t>
  </si>
  <si>
    <t>Schulz</t>
  </si>
  <si>
    <t>Ben</t>
  </si>
  <si>
    <t>Barkeeper</t>
  </si>
  <si>
    <t>0441 5551212</t>
  </si>
  <si>
    <t>b.schulz@muster-gastro.de</t>
  </si>
  <si>
    <t>Schulz, L. · 0170 5551212</t>
  </si>
  <si>
    <t>PERSONALÜBERSICHT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</si>
</sst>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&quot; h&quot;"/>
    <numFmt numFmtId="165" formatCode="0.0&quot; h&quot;"/>
    <numFmt numFmtId="166" formatCode="dd\.mm\.yyyy"/>
  </numFmts>
  <fonts count="19" x14ac:knownFonts="1">
    <font>
      <sz val="11"/>
      <color theme="1"/>
      <name val="Calibri"/>
      <family val="2"/>
      <charset val="1"/>
    </font>
    <font>
      <b/>
      <sz val="18"/>
      <color rgb="FFFFFFFF"/>
      <name val="Calibri"/>
      <charset val="1"/>
    </font>
    <font>
      <i/>
      <sz val="10"/>
      <color rgb="FF6B7B76"/>
      <name val="Calibri"/>
      <charset val="1"/>
    </font>
    <font>
      <b/>
      <sz val="12"/>
      <color rgb="FF1F3B36"/>
      <name val="Calibri"/>
      <charset val="1"/>
    </font>
    <font>
      <b/>
      <sz val="11"/>
      <color rgb="FFFFFFFF"/>
      <name val="Calibri"/>
      <charset val="1"/>
    </font>
    <font>
      <b/>
      <sz val="14"/>
      <color rgb="FF2E5D54"/>
      <name val="Calibri"/>
      <charset val="1"/>
    </font>
    <font>
      <b/>
      <sz val="14"/>
      <color rgb="FF2F7D5B"/>
      <name val="Calibri"/>
      <charset val="1"/>
    </font>
    <font>
      <b/>
      <sz val="14"/>
      <color rgb="FF9A6B00"/>
      <name val="Calibri"/>
      <charset val="1"/>
    </font>
    <font>
      <b/>
      <sz val="14"/>
      <color rgb="FF6B7B76"/>
      <name val="Calibri"/>
      <charset val="1"/>
    </font>
    <font>
      <b/>
      <sz val="14"/>
      <color rgb="FFC9A24B"/>
      <name val="Calibri"/>
      <charset val="1"/>
    </font>
    <font>
      <b/>
      <sz val="14"/>
      <color rgb="FF9E2B25"/>
      <name val="Calibri"/>
      <charset val="1"/>
    </font>
    <font>
      <i/>
      <sz val="9"/>
      <color rgb="FF6B7B76"/>
      <name val="Calibri"/>
      <charset val="1"/>
    </font>
    <font>
      <b/>
      <sz val="20"/>
      <color rgb="FFFFFFFF"/>
      <name val="Calibri"/>
      <charset val="1"/>
    </font>
    <font>
      <i/>
      <sz val="10.5"/>
      <color rgb="FFF3EEE3"/>
      <name val="Calibri"/>
      <charset val="1"/>
    </font>
    <font>
      <b/>
      <sz val="10"/>
      <color rgb="FFFFFFFF"/>
      <name val="Calibri"/>
      <charset val="1"/>
    </font>
    <font>
      <sz val="10"/>
      <color rgb="FF0033AA"/>
      <name val="Calibri"/>
      <charset val="1"/>
    </font>
    <font>
      <sz val="10"/>
      <color rgb="FF6B7B76"/>
      <name val="Calibri"/>
      <charset val="1"/>
    </font>
    <font>
      <b/>
      <sz val="10"/>
      <color rgb="FF23302D"/>
      <name val="Calibri"/>
      <charset val="1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1F3B36"/>
        <bgColor rgb="FF23302D"/>
      </patternFill>
    </fill>
    <fill>
      <patternFill patternType="solid">
        <fgColor rgb="FFF3EEE3"/>
        <bgColor rgb="FFF0EEE9"/>
      </patternFill>
    </fill>
    <fill>
      <patternFill patternType="solid">
        <fgColor rgb="FF2E5D54"/>
        <bgColor rgb="FF2F7D5B"/>
      </patternFill>
    </fill>
    <fill>
      <patternFill patternType="solid">
        <fgColor rgb="FFFAF7F0"/>
        <bgColor rgb="FFFFFFFF"/>
      </patternFill>
    </fill>
    <fill>
      <patternFill patternType="solid">
        <fgColor rgb="FF2F7D5B"/>
        <bgColor rgb="FF2E5D54"/>
      </patternFill>
    </fill>
    <fill>
      <patternFill patternType="solid">
        <fgColor rgb="FF9A6B00"/>
        <bgColor rgb="FF6B7B76"/>
      </patternFill>
    </fill>
    <fill>
      <patternFill patternType="solid">
        <fgColor rgb="FF6B7B76"/>
        <bgColor rgb="FF2F7D5B"/>
      </patternFill>
    </fill>
    <fill>
      <patternFill patternType="solid">
        <fgColor rgb="FFC9A24B"/>
        <bgColor rgb="FFFF9900"/>
      </patternFill>
    </fill>
    <fill>
      <patternFill patternType="solid">
        <fgColor rgb="FF9E2B25"/>
        <bgColor rgb="FF993366"/>
      </patternFill>
    </fill>
  </fills>
  <borders count="3">
    <border>
      <left/>
      <right/>
      <top/>
      <bottom/>
      <diagonal/>
    </border>
    <border>
      <left style="hair">
        <color rgb="FFD8D0BE"/>
      </left>
      <right style="hair">
        <color rgb="FFD8D0BE"/>
      </right>
      <top style="hair">
        <color rgb="FFD8D0BE"/>
      </top>
      <bottom style="hair">
        <color rgb="FFD8D0BE"/>
      </bottom>
      <diagonal/>
    </border>
    <border>
      <left style="hair">
        <color rgb="FFD8D0BE"/>
      </left>
      <right style="hair">
        <color rgb="FFD8D0BE"/>
      </right>
      <top style="medium">
        <color rgb="FF2E5D54"/>
      </top>
      <bottom style="medium">
        <color rgb="FF2E5D5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1" fillId="5" borderId="0" xfId="0" applyFont="1" applyFill="1" applyAlignment="1">
      <alignment horizontal="left" vertical="center" wrapText="1" indent="1"/>
    </xf>
    <xf numFmtId="0" fontId="13" fillId="4" borderId="0" xfId="0" applyFont="1" applyFill="1" applyAlignment="1">
      <alignment horizontal="left" vertical="center" indent="1"/>
    </xf>
    <xf numFmtId="0" fontId="12" fillId="2" borderId="0" xfId="0" applyFont="1" applyFill="1" applyAlignment="1">
      <alignment horizontal="left" vertical="center" indent="1"/>
    </xf>
    <xf numFmtId="0" fontId="11" fillId="0" borderId="0" xfId="0" applyFont="1" applyAlignment="1">
      <alignment horizontal="left" vertical="top" wrapText="1"/>
    </xf>
    <xf numFmtId="0" fontId="3" fillId="3" borderId="0" xfId="0" applyFont="1" applyFill="1" applyAlignment="1">
      <alignment horizontal="left" indent="1"/>
    </xf>
    <xf numFmtId="0" fontId="2" fillId="0" borderId="0" xfId="0" applyFont="1" applyAlignment="1">
      <alignment horizontal="left" indent="1"/>
    </xf>
    <xf numFmtId="0" fontId="1" fillId="2" borderId="0" xfId="0" applyFont="1" applyFill="1" applyAlignment="1">
      <alignment horizontal="left" vertical="center" indent="1"/>
    </xf>
    <xf numFmtId="0" fontId="4" fillId="4" borderId="1" xfId="0" applyFont="1" applyFill="1" applyBorder="1" applyAlignment="1">
      <alignment horizontal="left" vertical="center" indent="1"/>
    </xf>
    <xf numFmtId="1" fontId="5" fillId="5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indent="1"/>
    </xf>
    <xf numFmtId="1" fontId="6" fillId="5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vertical="center" indent="1"/>
    </xf>
    <xf numFmtId="1" fontId="7" fillId="5" borderId="1" xfId="0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left" vertical="center" indent="1"/>
    </xf>
    <xf numFmtId="1" fontId="8" fillId="5" borderId="1" xfId="0" applyNumberFormat="1" applyFont="1" applyFill="1" applyBorder="1" applyAlignment="1">
      <alignment horizontal="center" vertical="center" wrapText="1"/>
    </xf>
    <xf numFmtId="164" fontId="5" fillId="5" borderId="1" xfId="0" applyNumberFormat="1" applyFont="1" applyFill="1" applyBorder="1" applyAlignment="1">
      <alignment horizontal="center" vertical="center" wrapText="1"/>
    </xf>
    <xf numFmtId="165" fontId="5" fillId="5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left" vertical="center" indent="1"/>
    </xf>
    <xf numFmtId="1" fontId="9" fillId="5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left" vertical="center" indent="1"/>
    </xf>
    <xf numFmtId="1" fontId="10" fillId="5" borderId="1" xfId="0" applyNumberFormat="1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166" fontId="15" fillId="0" borderId="1" xfId="0" applyNumberFormat="1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66" fontId="16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 wrapText="1"/>
    </xf>
    <xf numFmtId="166" fontId="15" fillId="3" borderId="1" xfId="0" applyNumberFormat="1" applyFont="1" applyFill="1" applyBorder="1" applyAlignment="1">
      <alignment horizontal="center" vertical="center" wrapText="1"/>
    </xf>
    <xf numFmtId="1" fontId="16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166" fontId="16" fillId="3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top" wrapText="1"/>
    </xf>
    <xf numFmtId="0" fontId="0" fillId="0" borderId="1" xfId="0" applyBorder="1"/>
    <xf numFmtId="0" fontId="0" fillId="3" borderId="1" xfId="0" applyFill="1" applyBorder="1"/>
  </cellXfs>
  <cellStyles count="1">
    <cellStyle name="Standard" xfId="0" builtinId="0"/>
  </cellStyles>
  <dxfs count="9">
    <dxf>
      <font>
        <b/>
        <sz val="10"/>
        <color rgb="FF2F7D5B"/>
        <name val="Calibri"/>
        <charset val="1"/>
      </font>
      <fill>
        <patternFill>
          <bgColor rgb="FFE1F0E6"/>
        </patternFill>
      </fill>
    </dxf>
    <dxf>
      <font>
        <b/>
        <sz val="10"/>
        <color rgb="FF9A6B00"/>
        <name val="Calibri"/>
        <charset val="1"/>
      </font>
      <fill>
        <patternFill>
          <bgColor rgb="FFFCEFC9"/>
        </patternFill>
      </fill>
    </dxf>
    <dxf>
      <font>
        <b/>
        <sz val="10"/>
        <color rgb="FF9E2B25"/>
        <name val="Calibri"/>
        <charset val="1"/>
      </font>
      <fill>
        <patternFill>
          <bgColor rgb="FFF7DAD6"/>
        </patternFill>
      </fill>
    </dxf>
    <dxf>
      <font>
        <b/>
        <sz val="10"/>
        <color rgb="FF9E2B25"/>
        <name val="Calibri"/>
        <charset val="1"/>
      </font>
    </dxf>
    <dxf>
      <font>
        <b/>
        <sz val="10"/>
        <color rgb="FF2E5D54"/>
        <name val="Calibri"/>
        <charset val="1"/>
      </font>
    </dxf>
    <dxf>
      <font>
        <b/>
        <sz val="10"/>
        <color rgb="FF9A6B00"/>
        <name val="Calibri"/>
        <charset val="1"/>
      </font>
    </dxf>
    <dxf>
      <font>
        <i/>
        <sz val="10"/>
        <color rgb="FF6B7B76"/>
        <name val="Calibri"/>
        <charset val="1"/>
      </font>
      <fill>
        <patternFill>
          <bgColor rgb="FFEDEDED"/>
        </patternFill>
      </fill>
    </dxf>
    <dxf>
      <font>
        <b/>
        <sz val="10"/>
        <color rgb="FF2F7D5B"/>
        <name val="Calibri"/>
        <charset val="1"/>
      </font>
    </dxf>
    <dxf>
      <font>
        <sz val="10"/>
        <color rgb="FF6B7B76"/>
        <name val="Calibri"/>
        <charset val="1"/>
      </font>
      <fill>
        <patternFill>
          <bgColor rgb="FFF0EEE9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A6B00"/>
      <rgbColor rgb="FF800080"/>
      <rgbColor rgb="FF008080"/>
      <rgbColor rgb="FFD8D0BE"/>
      <rgbColor rgb="FF6B7B76"/>
      <rgbColor rgb="FF9999FF"/>
      <rgbColor rgb="FF993366"/>
      <rgbColor rgb="FFFCEFC9"/>
      <rgbColor rgb="FFE1F0E6"/>
      <rgbColor rgb="FF660066"/>
      <rgbColor rgb="FFFF8080"/>
      <rgbColor rgb="FF0066CC"/>
      <rgbColor rgb="FFFAF7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EDED"/>
      <rgbColor rgb="FFF0EEE9"/>
      <rgbColor rgb="FFF3EEE3"/>
      <rgbColor rgb="FF99CCFF"/>
      <rgbColor rgb="FFFF99CC"/>
      <rgbColor rgb="FFCC99FF"/>
      <rgbColor rgb="FFF7DAD6"/>
      <rgbColor rgb="FF3366FF"/>
      <rgbColor rgb="FF33CCCC"/>
      <rgbColor rgb="FF99CC00"/>
      <rgbColor rgb="FFFFCC00"/>
      <rgbColor rgb="FFFF9900"/>
      <rgbColor rgb="FFFF6600"/>
      <rgbColor rgb="FF2E5D54"/>
      <rgbColor rgb="FFC9A24B"/>
      <rgbColor rgb="FF0033AA"/>
      <rgbColor rgb="FF2F7D5B"/>
      <rgbColor rgb="FF003300"/>
      <rgbColor rgb="FF1F3B36"/>
      <rgbColor rgb="FF9E2B25"/>
      <rgbColor rgb="FF993366"/>
      <rgbColor rgb="FF333399"/>
      <rgbColor rgb="FF2330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9A24B"/>
  </sheetPr>
  <dimension ref="B1:F21"/>
  <sheetViews>
    <sheetView showGridLines="0" tabSelected="1" zoomScaleNormal="100" workbookViewId="0">
      <selection activeCell="J24" sqref="J24"/>
    </sheetView>
  </sheetViews>
  <sheetFormatPr baseColWidth="10" defaultColWidth="8.7109375" defaultRowHeight="15" x14ac:dyDescent="0.25"/>
  <cols>
    <col min="1" max="1" width="2" customWidth="1"/>
    <col min="2" max="2" width="26" customWidth="1"/>
    <col min="3" max="3" width="14" customWidth="1"/>
    <col min="4" max="4" width="3" customWidth="1"/>
    <col min="5" max="5" width="26" customWidth="1"/>
    <col min="6" max="6" width="14" customWidth="1"/>
    <col min="7" max="7" width="2" customWidth="1"/>
  </cols>
  <sheetData>
    <row r="1" spans="2:6" ht="36" customHeight="1" x14ac:dyDescent="0.25">
      <c r="B1" s="7" t="s">
        <v>141</v>
      </c>
      <c r="C1" s="7"/>
      <c r="D1" s="7"/>
      <c r="E1" s="7"/>
      <c r="F1" s="7"/>
    </row>
    <row r="2" spans="2:6" ht="18" customHeight="1" x14ac:dyDescent="0.25">
      <c r="B2" s="6" t="s">
        <v>0</v>
      </c>
      <c r="C2" s="6"/>
      <c r="D2" s="6"/>
      <c r="E2" s="6"/>
      <c r="F2" s="6"/>
    </row>
    <row r="4" spans="2:6" ht="21.75" customHeight="1" x14ac:dyDescent="0.25">
      <c r="B4" s="5" t="s">
        <v>1</v>
      </c>
      <c r="C4" s="5"/>
      <c r="E4" s="5" t="s">
        <v>2</v>
      </c>
      <c r="F4" s="5"/>
    </row>
    <row r="5" spans="2:6" ht="25.5" customHeight="1" x14ac:dyDescent="0.25">
      <c r="B5" s="8" t="s">
        <v>3</v>
      </c>
      <c r="C5" s="9">
        <f>COUNTA(Mitarbeiterliste!$A$6:$A$25)</f>
        <v>12</v>
      </c>
      <c r="E5" s="8" t="s">
        <v>4</v>
      </c>
      <c r="F5" s="9">
        <f>COUNTIF(Mitarbeiterliste!$D$6:$D$25,"Küche")</f>
        <v>4</v>
      </c>
    </row>
    <row r="6" spans="2:6" ht="25.5" customHeight="1" x14ac:dyDescent="0.25">
      <c r="B6" s="10" t="s">
        <v>5</v>
      </c>
      <c r="C6" s="11">
        <f>COUNTIF(Mitarbeiterliste!$J$6:$J$25,"Aktiv")</f>
        <v>10</v>
      </c>
      <c r="E6" s="8" t="s">
        <v>6</v>
      </c>
      <c r="F6" s="9">
        <f>COUNTIF(Mitarbeiterliste!$D$6:$D$25,"Service")</f>
        <v>5</v>
      </c>
    </row>
    <row r="7" spans="2:6" ht="25.5" customHeight="1" x14ac:dyDescent="0.25">
      <c r="B7" s="12" t="s">
        <v>7</v>
      </c>
      <c r="C7" s="13">
        <f>COUNTIF(Mitarbeiterliste!$J$6:$J$25,"Elternzeit")</f>
        <v>1</v>
      </c>
      <c r="E7" s="8" t="s">
        <v>8</v>
      </c>
      <c r="F7" s="9">
        <f>COUNTIF(Mitarbeiterliste!$D$6:$D$25,"Bar / Theke")</f>
        <v>2</v>
      </c>
    </row>
    <row r="8" spans="2:6" ht="25.5" customHeight="1" x14ac:dyDescent="0.25">
      <c r="B8" s="14" t="s">
        <v>9</v>
      </c>
      <c r="C8" s="15">
        <f>COUNTIF(Mitarbeiterliste!$J$6:$J$25,"Ausgeschieden")</f>
        <v>1</v>
      </c>
      <c r="E8" s="8" t="s">
        <v>10</v>
      </c>
      <c r="F8" s="9">
        <f>COUNTIF(Mitarbeiterliste!$D$6:$D$25,"Reinigung")</f>
        <v>1</v>
      </c>
    </row>
    <row r="9" spans="2:6" ht="25.5" customHeight="1" x14ac:dyDescent="0.25">
      <c r="B9" s="8" t="s">
        <v>11</v>
      </c>
      <c r="C9" s="16">
        <f>SUM(Mitarbeiterliste!$G$6:$G$25)</f>
        <v>310</v>
      </c>
      <c r="E9" s="8" t="s">
        <v>12</v>
      </c>
      <c r="F9" s="9">
        <f>COUNTIF(Mitarbeiterliste!$D$6:$D$25,"Verwaltung")</f>
        <v>0</v>
      </c>
    </row>
    <row r="10" spans="2:6" ht="25.5" customHeight="1" x14ac:dyDescent="0.25">
      <c r="B10" s="8" t="s">
        <v>13</v>
      </c>
      <c r="C10" s="17">
        <f>IFERROR(ROUND(SUMIFS(Mitarbeiterliste!$G$6:$G$25,Mitarbeiterliste!$J$6:$J$25,"Aktiv")/COUNTIF(Mitarbeiterliste!$J$6:$J$25,"Aktiv"),1),0)</f>
        <v>24.8</v>
      </c>
      <c r="E10" s="8" t="s">
        <v>14</v>
      </c>
      <c r="F10" s="9">
        <f>COUNTIF(Mitarbeiterliste!$D$6:$D$25,"Lieferdienst")</f>
        <v>0</v>
      </c>
    </row>
    <row r="12" spans="2:6" ht="21.75" customHeight="1" x14ac:dyDescent="0.25">
      <c r="B12" s="5" t="s">
        <v>15</v>
      </c>
      <c r="C12" s="5"/>
      <c r="E12" s="5" t="s">
        <v>16</v>
      </c>
      <c r="F12" s="5"/>
    </row>
    <row r="13" spans="2:6" ht="25.5" customHeight="1" x14ac:dyDescent="0.25">
      <c r="B13" s="10" t="s">
        <v>17</v>
      </c>
      <c r="C13" s="11">
        <f ca="1">COUNTIF(Mitarbeiterliste!$S$6:$S$25,"Gültig")</f>
        <v>6</v>
      </c>
      <c r="E13" s="18" t="s">
        <v>18</v>
      </c>
      <c r="F13" s="19">
        <f>COUNTIF(Mitarbeiterliste!$F$6:$F$25,"Vollzeit")</f>
        <v>4</v>
      </c>
    </row>
    <row r="14" spans="2:6" ht="25.5" customHeight="1" x14ac:dyDescent="0.25">
      <c r="B14" s="12" t="s">
        <v>19</v>
      </c>
      <c r="C14" s="13">
        <f ca="1">COUNTIF(Mitarbeiterliste!$S$6:$S$25,"Bald fällig")</f>
        <v>2</v>
      </c>
      <c r="E14" s="18" t="s">
        <v>20</v>
      </c>
      <c r="F14" s="19">
        <f>COUNTIF(Mitarbeiterliste!$F$6:$F$25,"Teilzeit")</f>
        <v>3</v>
      </c>
    </row>
    <row r="15" spans="2:6" ht="25.5" customHeight="1" x14ac:dyDescent="0.25">
      <c r="B15" s="20" t="s">
        <v>21</v>
      </c>
      <c r="C15" s="21">
        <f ca="1">COUNTIF(Mitarbeiterliste!$S$6:$S$25,"Überfällig")</f>
        <v>3</v>
      </c>
      <c r="E15" s="18" t="s">
        <v>22</v>
      </c>
      <c r="F15" s="19">
        <f>COUNTIF(Mitarbeiterliste!$F$6:$F$25,"Minijob")</f>
        <v>2</v>
      </c>
    </row>
    <row r="16" spans="2:6" ht="25.5" customHeight="1" x14ac:dyDescent="0.25">
      <c r="E16" s="18" t="s">
        <v>23</v>
      </c>
      <c r="F16" s="19">
        <f>COUNTIF(Mitarbeiterliste!$F$6:$F$25,"Aushilfe")</f>
        <v>2</v>
      </c>
    </row>
    <row r="17" spans="2:6" ht="25.5" customHeight="1" x14ac:dyDescent="0.25">
      <c r="E17" s="18" t="s">
        <v>24</v>
      </c>
      <c r="F17" s="19">
        <f>COUNTIF(Mitarbeiterliste!$F$6:$F$25,"Ausbildung")</f>
        <v>1</v>
      </c>
    </row>
    <row r="18" spans="2:6" ht="25.5" customHeight="1" x14ac:dyDescent="0.25">
      <c r="E18" s="18" t="s">
        <v>25</v>
      </c>
      <c r="F18" s="19">
        <f>COUNTIF(Mitarbeiterliste!$F$6:$F$25,"Werkstudent")</f>
        <v>0</v>
      </c>
    </row>
    <row r="19" spans="2:6" ht="25.5" customHeight="1" x14ac:dyDescent="0.25">
      <c r="E19" s="18" t="s">
        <v>26</v>
      </c>
      <c r="F19" s="19">
        <f>COUNTIF(Mitarbeiterliste!$F$6:$F$25,"Saisonkraft")</f>
        <v>0</v>
      </c>
    </row>
    <row r="21" spans="2:6" ht="27.75" customHeight="1" x14ac:dyDescent="0.25">
      <c r="B21" s="4" t="s">
        <v>27</v>
      </c>
      <c r="C21" s="4"/>
      <c r="D21" s="4"/>
      <c r="E21" s="4"/>
      <c r="F21" s="4"/>
    </row>
  </sheetData>
  <mergeCells count="7">
    <mergeCell ref="B21:F21"/>
    <mergeCell ref="B1:F1"/>
    <mergeCell ref="B2:F2"/>
    <mergeCell ref="B4:C4"/>
    <mergeCell ref="E4:F4"/>
    <mergeCell ref="B12:C12"/>
    <mergeCell ref="E12:F12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E5D54"/>
  </sheetPr>
  <dimension ref="A1:U25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ColWidth="8.7109375" defaultRowHeight="15" x14ac:dyDescent="0.25"/>
  <cols>
    <col min="1" max="1" width="9" customWidth="1"/>
    <col min="2" max="2" width="15" customWidth="1"/>
    <col min="3" max="3" width="14" customWidth="1"/>
    <col min="4" max="4" width="13" customWidth="1"/>
    <col min="5" max="5" width="20" customWidth="1"/>
    <col min="6" max="6" width="16" customWidth="1"/>
    <col min="7" max="7" width="9" customWidth="1"/>
    <col min="8" max="9" width="11" customWidth="1"/>
    <col min="10" max="10" width="13" customWidth="1"/>
    <col min="11" max="11" width="11" customWidth="1"/>
    <col min="12" max="12" width="7" customWidth="1"/>
    <col min="13" max="13" width="12" customWidth="1"/>
    <col min="14" max="14" width="15" customWidth="1"/>
    <col min="15" max="15" width="27" customWidth="1"/>
    <col min="16" max="18" width="12" customWidth="1"/>
    <col min="19" max="19" width="14" customWidth="1"/>
    <col min="20" max="20" width="18" customWidth="1"/>
    <col min="21" max="21" width="26" customWidth="1"/>
  </cols>
  <sheetData>
    <row r="1" spans="1:21" ht="39.75" customHeight="1" x14ac:dyDescent="0.25">
      <c r="A1" s="3" t="s">
        <v>28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9.5" customHeight="1" x14ac:dyDescent="0.25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0" customHeight="1" x14ac:dyDescent="0.25">
      <c r="A3" s="1" t="s">
        <v>30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6" customHeight="1" x14ac:dyDescent="0.25"/>
    <row r="5" spans="1:21" ht="33.75" customHeight="1" x14ac:dyDescent="0.25">
      <c r="A5" s="22" t="s">
        <v>31</v>
      </c>
      <c r="B5" s="22" t="s">
        <v>32</v>
      </c>
      <c r="C5" s="22" t="s">
        <v>33</v>
      </c>
      <c r="D5" s="22" t="s">
        <v>34</v>
      </c>
      <c r="E5" s="22" t="s">
        <v>35</v>
      </c>
      <c r="F5" s="22" t="s">
        <v>36</v>
      </c>
      <c r="G5" s="22" t="s">
        <v>37</v>
      </c>
      <c r="H5" s="22" t="s">
        <v>38</v>
      </c>
      <c r="I5" s="22" t="s">
        <v>39</v>
      </c>
      <c r="J5" s="22" t="s">
        <v>40</v>
      </c>
      <c r="K5" s="22" t="s">
        <v>41</v>
      </c>
      <c r="L5" s="23" t="s">
        <v>42</v>
      </c>
      <c r="M5" s="23" t="s">
        <v>43</v>
      </c>
      <c r="N5" s="22" t="s">
        <v>44</v>
      </c>
      <c r="O5" s="22" t="s">
        <v>45</v>
      </c>
      <c r="P5" s="22" t="s">
        <v>46</v>
      </c>
      <c r="Q5" s="22" t="s">
        <v>47</v>
      </c>
      <c r="R5" s="23" t="s">
        <v>48</v>
      </c>
      <c r="S5" s="23" t="s">
        <v>49</v>
      </c>
      <c r="T5" s="22" t="s">
        <v>50</v>
      </c>
      <c r="U5" s="22" t="s">
        <v>51</v>
      </c>
    </row>
    <row r="6" spans="1:21" ht="30" customHeight="1" x14ac:dyDescent="0.25">
      <c r="A6" s="24" t="s">
        <v>52</v>
      </c>
      <c r="B6" s="25" t="s">
        <v>53</v>
      </c>
      <c r="C6" s="25" t="s">
        <v>54</v>
      </c>
      <c r="D6" s="24" t="s">
        <v>6</v>
      </c>
      <c r="E6" s="25" t="s">
        <v>55</v>
      </c>
      <c r="F6" s="24" t="s">
        <v>18</v>
      </c>
      <c r="G6" s="24">
        <v>40</v>
      </c>
      <c r="H6" s="26">
        <v>43525</v>
      </c>
      <c r="I6" s="26"/>
      <c r="J6" s="24" t="s">
        <v>56</v>
      </c>
      <c r="K6" s="26">
        <v>32306</v>
      </c>
      <c r="L6" s="27">
        <f t="shared" ref="L6:L25" ca="1" si="0">IF(K6="","",IFERROR(DATEDIF(K6,TODAY(),"Y"),""))</f>
        <v>38</v>
      </c>
      <c r="M6" s="28" t="str">
        <f t="shared" ref="M6:M25" ca="1" si="1">IF(H6="","",IFERROR(DATEDIF(H6,IF(I6="",TODAY(),I6),"Y")&amp;" J. "&amp;DATEDIF(H6,IF(I6="",TODAY(),I6),"YM")&amp;" M.",""))</f>
        <v>7 J. 5 M.</v>
      </c>
      <c r="N6" s="24" t="s">
        <v>57</v>
      </c>
      <c r="O6" s="25" t="s">
        <v>58</v>
      </c>
      <c r="P6" s="26">
        <v>43506</v>
      </c>
      <c r="Q6" s="26">
        <v>45337</v>
      </c>
      <c r="R6" s="29">
        <f t="shared" ref="R6:R25" si="2">IF(AND(P6="",Q6=""),"",IFERROR(EDATE(IF(Q6="",P6,Q6),24),""))</f>
        <v>46068</v>
      </c>
      <c r="S6" s="30" t="str">
        <f t="shared" ref="S6:S25" ca="1" si="3">IF(OR($J6="Ausgeschieden",R6=""),"—",IF(R6&lt;TODAY(),"Überfällig",IF(R6&lt;=TODAY()+60,"Bald fällig","Gültig")))</f>
        <v>Überfällig</v>
      </c>
      <c r="T6" s="25" t="s">
        <v>59</v>
      </c>
      <c r="U6" s="31"/>
    </row>
    <row r="7" spans="1:21" ht="30" customHeight="1" x14ac:dyDescent="0.25">
      <c r="A7" s="32" t="s">
        <v>60</v>
      </c>
      <c r="B7" s="33" t="s">
        <v>61</v>
      </c>
      <c r="C7" s="33" t="s">
        <v>62</v>
      </c>
      <c r="D7" s="32" t="s">
        <v>4</v>
      </c>
      <c r="E7" s="33" t="s">
        <v>63</v>
      </c>
      <c r="F7" s="32" t="s">
        <v>18</v>
      </c>
      <c r="G7" s="32">
        <v>40</v>
      </c>
      <c r="H7" s="34">
        <v>44027</v>
      </c>
      <c r="I7" s="34"/>
      <c r="J7" s="32" t="s">
        <v>56</v>
      </c>
      <c r="K7" s="34">
        <v>31354</v>
      </c>
      <c r="L7" s="35">
        <f t="shared" ca="1" si="0"/>
        <v>40</v>
      </c>
      <c r="M7" s="36" t="str">
        <f t="shared" ca="1" si="1"/>
        <v>6 J. 0 M.</v>
      </c>
      <c r="N7" s="32" t="s">
        <v>64</v>
      </c>
      <c r="O7" s="33" t="s">
        <v>65</v>
      </c>
      <c r="P7" s="34">
        <v>44012</v>
      </c>
      <c r="Q7" s="34">
        <v>45475</v>
      </c>
      <c r="R7" s="37">
        <f t="shared" si="2"/>
        <v>46205</v>
      </c>
      <c r="S7" s="38" t="str">
        <f t="shared" ca="1" si="3"/>
        <v>Überfällig</v>
      </c>
      <c r="T7" s="33" t="s">
        <v>66</v>
      </c>
      <c r="U7" s="39"/>
    </row>
    <row r="8" spans="1:21" ht="30" customHeight="1" x14ac:dyDescent="0.25">
      <c r="A8" s="24" t="s">
        <v>67</v>
      </c>
      <c r="B8" s="25" t="s">
        <v>68</v>
      </c>
      <c r="C8" s="25" t="s">
        <v>69</v>
      </c>
      <c r="D8" s="24" t="s">
        <v>4</v>
      </c>
      <c r="E8" s="25" t="s">
        <v>70</v>
      </c>
      <c r="F8" s="24" t="s">
        <v>18</v>
      </c>
      <c r="G8" s="24">
        <v>40</v>
      </c>
      <c r="H8" s="26">
        <v>44440</v>
      </c>
      <c r="I8" s="26"/>
      <c r="J8" s="24" t="s">
        <v>56</v>
      </c>
      <c r="K8" s="26">
        <v>34385</v>
      </c>
      <c r="L8" s="27">
        <f t="shared" ca="1" si="0"/>
        <v>32</v>
      </c>
      <c r="M8" s="28" t="str">
        <f t="shared" ca="1" si="1"/>
        <v>4 J. 11 M.</v>
      </c>
      <c r="N8" s="24" t="s">
        <v>71</v>
      </c>
      <c r="O8" s="25" t="s">
        <v>72</v>
      </c>
      <c r="P8" s="26">
        <v>44428</v>
      </c>
      <c r="Q8" s="26">
        <v>45540</v>
      </c>
      <c r="R8" s="29">
        <f t="shared" si="2"/>
        <v>46270</v>
      </c>
      <c r="S8" s="30" t="str">
        <f t="shared" ca="1" si="3"/>
        <v>Bald fällig</v>
      </c>
      <c r="T8" s="25" t="s">
        <v>73</v>
      </c>
      <c r="U8" s="31"/>
    </row>
    <row r="9" spans="1:21" ht="30" customHeight="1" x14ac:dyDescent="0.25">
      <c r="A9" s="32" t="s">
        <v>74</v>
      </c>
      <c r="B9" s="33" t="s">
        <v>75</v>
      </c>
      <c r="C9" s="33" t="s">
        <v>76</v>
      </c>
      <c r="D9" s="32" t="s">
        <v>6</v>
      </c>
      <c r="E9" s="33" t="s">
        <v>77</v>
      </c>
      <c r="F9" s="32" t="s">
        <v>20</v>
      </c>
      <c r="G9" s="32">
        <v>25</v>
      </c>
      <c r="H9" s="34">
        <v>44655</v>
      </c>
      <c r="I9" s="34"/>
      <c r="J9" s="32" t="s">
        <v>56</v>
      </c>
      <c r="K9" s="34">
        <v>35651</v>
      </c>
      <c r="L9" s="35">
        <f t="shared" ca="1" si="0"/>
        <v>28</v>
      </c>
      <c r="M9" s="36" t="str">
        <f t="shared" ca="1" si="1"/>
        <v>4 J. 3 M.</v>
      </c>
      <c r="N9" s="32" t="s">
        <v>78</v>
      </c>
      <c r="O9" s="33" t="s">
        <v>79</v>
      </c>
      <c r="P9" s="34">
        <v>44645</v>
      </c>
      <c r="Q9" s="34">
        <v>45757</v>
      </c>
      <c r="R9" s="37">
        <f t="shared" si="2"/>
        <v>46487</v>
      </c>
      <c r="S9" s="38" t="str">
        <f t="shared" ca="1" si="3"/>
        <v>Gültig</v>
      </c>
      <c r="T9" s="33" t="s">
        <v>80</v>
      </c>
      <c r="U9" s="39"/>
    </row>
    <row r="10" spans="1:21" ht="30" customHeight="1" x14ac:dyDescent="0.25">
      <c r="A10" s="24" t="s">
        <v>81</v>
      </c>
      <c r="B10" s="25" t="s">
        <v>82</v>
      </c>
      <c r="C10" s="25" t="s">
        <v>83</v>
      </c>
      <c r="D10" s="24" t="s">
        <v>8</v>
      </c>
      <c r="E10" s="25" t="s">
        <v>84</v>
      </c>
      <c r="F10" s="24" t="s">
        <v>20</v>
      </c>
      <c r="G10" s="24">
        <v>20</v>
      </c>
      <c r="H10" s="26">
        <v>44942</v>
      </c>
      <c r="I10" s="26"/>
      <c r="J10" s="24" t="s">
        <v>56</v>
      </c>
      <c r="K10" s="26">
        <v>36495</v>
      </c>
      <c r="L10" s="27">
        <f t="shared" ca="1" si="0"/>
        <v>26</v>
      </c>
      <c r="M10" s="28" t="str">
        <f t="shared" ca="1" si="1"/>
        <v>3 J. 6 M.</v>
      </c>
      <c r="N10" s="24" t="s">
        <v>85</v>
      </c>
      <c r="O10" s="25" t="s">
        <v>86</v>
      </c>
      <c r="P10" s="26">
        <v>44931</v>
      </c>
      <c r="Q10" s="26">
        <v>45669</v>
      </c>
      <c r="R10" s="29">
        <f t="shared" si="2"/>
        <v>46399</v>
      </c>
      <c r="S10" s="30" t="str">
        <f t="shared" ca="1" si="3"/>
        <v>Gültig</v>
      </c>
      <c r="T10" s="25" t="s">
        <v>87</v>
      </c>
      <c r="U10" s="31"/>
    </row>
    <row r="11" spans="1:21" ht="30" customHeight="1" x14ac:dyDescent="0.25">
      <c r="A11" s="32" t="s">
        <v>88</v>
      </c>
      <c r="B11" s="33" t="s">
        <v>89</v>
      </c>
      <c r="C11" s="33" t="s">
        <v>90</v>
      </c>
      <c r="D11" s="32" t="s">
        <v>4</v>
      </c>
      <c r="E11" s="33" t="s">
        <v>91</v>
      </c>
      <c r="F11" s="32" t="s">
        <v>22</v>
      </c>
      <c r="G11" s="32">
        <v>10</v>
      </c>
      <c r="H11" s="34">
        <v>45444</v>
      </c>
      <c r="I11" s="34"/>
      <c r="J11" s="32" t="s">
        <v>56</v>
      </c>
      <c r="K11" s="34">
        <v>37758</v>
      </c>
      <c r="L11" s="35">
        <f t="shared" ca="1" si="0"/>
        <v>23</v>
      </c>
      <c r="M11" s="36" t="str">
        <f t="shared" ca="1" si="1"/>
        <v>2 J. 2 M.</v>
      </c>
      <c r="N11" s="32" t="s">
        <v>92</v>
      </c>
      <c r="O11" s="33" t="s">
        <v>93</v>
      </c>
      <c r="P11" s="34">
        <v>45432</v>
      </c>
      <c r="Q11" s="34">
        <v>45811</v>
      </c>
      <c r="R11" s="37">
        <f t="shared" si="2"/>
        <v>46541</v>
      </c>
      <c r="S11" s="38" t="str">
        <f t="shared" ca="1" si="3"/>
        <v>Gültig</v>
      </c>
      <c r="T11" s="33" t="s">
        <v>94</v>
      </c>
      <c r="U11" s="39"/>
    </row>
    <row r="12" spans="1:21" ht="30" customHeight="1" x14ac:dyDescent="0.25">
      <c r="A12" s="24" t="s">
        <v>95</v>
      </c>
      <c r="B12" s="25" t="s">
        <v>96</v>
      </c>
      <c r="C12" s="25" t="s">
        <v>97</v>
      </c>
      <c r="D12" s="24" t="s">
        <v>6</v>
      </c>
      <c r="E12" s="25" t="s">
        <v>98</v>
      </c>
      <c r="F12" s="24" t="s">
        <v>23</v>
      </c>
      <c r="G12" s="24">
        <v>12</v>
      </c>
      <c r="H12" s="26">
        <v>45545</v>
      </c>
      <c r="I12" s="26"/>
      <c r="J12" s="24" t="s">
        <v>56</v>
      </c>
      <c r="K12" s="26">
        <v>36978</v>
      </c>
      <c r="L12" s="27">
        <f t="shared" ca="1" si="0"/>
        <v>25</v>
      </c>
      <c r="M12" s="28" t="str">
        <f t="shared" ca="1" si="1"/>
        <v>1 J. 10 M.</v>
      </c>
      <c r="N12" s="24" t="s">
        <v>99</v>
      </c>
      <c r="O12" s="25" t="s">
        <v>100</v>
      </c>
      <c r="P12" s="26">
        <v>45536</v>
      </c>
      <c r="Q12" s="26"/>
      <c r="R12" s="29">
        <f t="shared" si="2"/>
        <v>46266</v>
      </c>
      <c r="S12" s="30" t="str">
        <f t="shared" ca="1" si="3"/>
        <v>Bald fällig</v>
      </c>
      <c r="T12" s="25" t="s">
        <v>101</v>
      </c>
      <c r="U12" s="31" t="s">
        <v>102</v>
      </c>
    </row>
    <row r="13" spans="1:21" ht="30" customHeight="1" x14ac:dyDescent="0.25">
      <c r="A13" s="32" t="s">
        <v>103</v>
      </c>
      <c r="B13" s="33" t="s">
        <v>104</v>
      </c>
      <c r="C13" s="33" t="s">
        <v>105</v>
      </c>
      <c r="D13" s="32" t="s">
        <v>6</v>
      </c>
      <c r="E13" s="33" t="s">
        <v>106</v>
      </c>
      <c r="F13" s="32" t="s">
        <v>24</v>
      </c>
      <c r="G13" s="32">
        <v>39</v>
      </c>
      <c r="H13" s="34">
        <v>45139</v>
      </c>
      <c r="I13" s="34"/>
      <c r="J13" s="32" t="s">
        <v>56</v>
      </c>
      <c r="K13" s="34">
        <v>38629</v>
      </c>
      <c r="L13" s="35">
        <f t="shared" ca="1" si="0"/>
        <v>20</v>
      </c>
      <c r="M13" s="36" t="str">
        <f t="shared" ca="1" si="1"/>
        <v>3 J. 0 M.</v>
      </c>
      <c r="N13" s="32" t="s">
        <v>107</v>
      </c>
      <c r="O13" s="33" t="s">
        <v>108</v>
      </c>
      <c r="P13" s="34">
        <v>45127</v>
      </c>
      <c r="Q13" s="34">
        <v>45873</v>
      </c>
      <c r="R13" s="37">
        <f t="shared" si="2"/>
        <v>46603</v>
      </c>
      <c r="S13" s="38" t="str">
        <f t="shared" ca="1" si="3"/>
        <v>Gültig</v>
      </c>
      <c r="T13" s="33" t="s">
        <v>109</v>
      </c>
      <c r="U13" s="39" t="s">
        <v>110</v>
      </c>
    </row>
    <row r="14" spans="1:21" ht="30" customHeight="1" x14ac:dyDescent="0.25">
      <c r="A14" s="24" t="s">
        <v>111</v>
      </c>
      <c r="B14" s="25" t="s">
        <v>112</v>
      </c>
      <c r="C14" s="25" t="s">
        <v>113</v>
      </c>
      <c r="D14" s="24" t="s">
        <v>4</v>
      </c>
      <c r="E14" s="25" t="s">
        <v>70</v>
      </c>
      <c r="F14" s="24" t="s">
        <v>18</v>
      </c>
      <c r="G14" s="24">
        <v>40</v>
      </c>
      <c r="H14" s="26">
        <v>43222</v>
      </c>
      <c r="I14" s="26"/>
      <c r="J14" s="24" t="s">
        <v>114</v>
      </c>
      <c r="K14" s="26">
        <v>32898</v>
      </c>
      <c r="L14" s="27">
        <f t="shared" ca="1" si="0"/>
        <v>36</v>
      </c>
      <c r="M14" s="28" t="str">
        <f t="shared" ca="1" si="1"/>
        <v>8 J. 2 M.</v>
      </c>
      <c r="N14" s="24" t="s">
        <v>115</v>
      </c>
      <c r="O14" s="25" t="s">
        <v>116</v>
      </c>
      <c r="P14" s="26">
        <v>43210</v>
      </c>
      <c r="Q14" s="26">
        <v>44687</v>
      </c>
      <c r="R14" s="29">
        <f t="shared" si="2"/>
        <v>45418</v>
      </c>
      <c r="S14" s="30" t="str">
        <f t="shared" ca="1" si="3"/>
        <v>Überfällig</v>
      </c>
      <c r="T14" s="25" t="s">
        <v>117</v>
      </c>
      <c r="U14" s="31" t="s">
        <v>118</v>
      </c>
    </row>
    <row r="15" spans="1:21" ht="30" customHeight="1" x14ac:dyDescent="0.25">
      <c r="A15" s="32" t="s">
        <v>119</v>
      </c>
      <c r="B15" s="33" t="s">
        <v>120</v>
      </c>
      <c r="C15" s="33" t="s">
        <v>121</v>
      </c>
      <c r="D15" s="32" t="s">
        <v>10</v>
      </c>
      <c r="E15" s="33" t="s">
        <v>122</v>
      </c>
      <c r="F15" s="32" t="s">
        <v>22</v>
      </c>
      <c r="G15" s="32">
        <v>8</v>
      </c>
      <c r="H15" s="34">
        <v>45334</v>
      </c>
      <c r="I15" s="34"/>
      <c r="J15" s="32" t="s">
        <v>56</v>
      </c>
      <c r="K15" s="34">
        <v>35253</v>
      </c>
      <c r="L15" s="35">
        <f t="shared" ca="1" si="0"/>
        <v>30</v>
      </c>
      <c r="M15" s="36" t="str">
        <f t="shared" ca="1" si="1"/>
        <v>2 J. 5 M.</v>
      </c>
      <c r="N15" s="32" t="s">
        <v>123</v>
      </c>
      <c r="O15" s="33" t="s">
        <v>124</v>
      </c>
      <c r="P15" s="34">
        <v>45323</v>
      </c>
      <c r="Q15" s="34">
        <v>45791</v>
      </c>
      <c r="R15" s="37">
        <f t="shared" si="2"/>
        <v>46521</v>
      </c>
      <c r="S15" s="38" t="str">
        <f t="shared" ca="1" si="3"/>
        <v>Gültig</v>
      </c>
      <c r="T15" s="33" t="s">
        <v>125</v>
      </c>
      <c r="U15" s="39"/>
    </row>
    <row r="16" spans="1:21" ht="30" customHeight="1" x14ac:dyDescent="0.25">
      <c r="A16" s="24" t="s">
        <v>126</v>
      </c>
      <c r="B16" s="25" t="s">
        <v>127</v>
      </c>
      <c r="C16" s="25" t="s">
        <v>128</v>
      </c>
      <c r="D16" s="24" t="s">
        <v>6</v>
      </c>
      <c r="E16" s="25" t="s">
        <v>98</v>
      </c>
      <c r="F16" s="24" t="s">
        <v>20</v>
      </c>
      <c r="G16" s="24">
        <v>22</v>
      </c>
      <c r="H16" s="26">
        <v>44508</v>
      </c>
      <c r="I16" s="26">
        <v>45961</v>
      </c>
      <c r="J16" s="24" t="s">
        <v>129</v>
      </c>
      <c r="K16" s="26">
        <v>34956</v>
      </c>
      <c r="L16" s="27">
        <f t="shared" ca="1" si="0"/>
        <v>30</v>
      </c>
      <c r="M16" s="28" t="str">
        <f t="shared" ca="1" si="1"/>
        <v>3 J. 11 M.</v>
      </c>
      <c r="N16" s="24" t="s">
        <v>130</v>
      </c>
      <c r="O16" s="25" t="s">
        <v>131</v>
      </c>
      <c r="P16" s="26">
        <v>44497</v>
      </c>
      <c r="Q16" s="26">
        <v>45240</v>
      </c>
      <c r="R16" s="29">
        <f t="shared" si="2"/>
        <v>45971</v>
      </c>
      <c r="S16" s="30" t="str">
        <f t="shared" ca="1" si="3"/>
        <v>—</v>
      </c>
      <c r="T16" s="25" t="s">
        <v>132</v>
      </c>
      <c r="U16" s="31" t="s">
        <v>133</v>
      </c>
    </row>
    <row r="17" spans="1:21" ht="30" customHeight="1" x14ac:dyDescent="0.25">
      <c r="A17" s="32" t="s">
        <v>134</v>
      </c>
      <c r="B17" s="33" t="s">
        <v>135</v>
      </c>
      <c r="C17" s="33" t="s">
        <v>136</v>
      </c>
      <c r="D17" s="32" t="s">
        <v>8</v>
      </c>
      <c r="E17" s="33" t="s">
        <v>137</v>
      </c>
      <c r="F17" s="32" t="s">
        <v>23</v>
      </c>
      <c r="G17" s="32">
        <v>14</v>
      </c>
      <c r="H17" s="34">
        <v>45719</v>
      </c>
      <c r="I17" s="34"/>
      <c r="J17" s="32" t="s">
        <v>56</v>
      </c>
      <c r="K17" s="34">
        <v>36635</v>
      </c>
      <c r="L17" s="35">
        <f t="shared" ca="1" si="0"/>
        <v>26</v>
      </c>
      <c r="M17" s="36" t="str">
        <f t="shared" ca="1" si="1"/>
        <v>1 J. 4 M.</v>
      </c>
      <c r="N17" s="32" t="s">
        <v>138</v>
      </c>
      <c r="O17" s="33" t="s">
        <v>139</v>
      </c>
      <c r="P17" s="34">
        <v>45708</v>
      </c>
      <c r="Q17" s="34"/>
      <c r="R17" s="37">
        <f t="shared" si="2"/>
        <v>46438</v>
      </c>
      <c r="S17" s="38" t="str">
        <f t="shared" ca="1" si="3"/>
        <v>Gültig</v>
      </c>
      <c r="T17" s="33" t="s">
        <v>140</v>
      </c>
      <c r="U17" s="39"/>
    </row>
    <row r="18" spans="1:21" ht="30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27" t="str">
        <f t="shared" ca="1" si="0"/>
        <v/>
      </c>
      <c r="M18" s="28" t="str">
        <f t="shared" ca="1" si="1"/>
        <v/>
      </c>
      <c r="N18" s="40"/>
      <c r="O18" s="40"/>
      <c r="P18" s="40"/>
      <c r="Q18" s="40"/>
      <c r="R18" s="29" t="str">
        <f t="shared" si="2"/>
        <v/>
      </c>
      <c r="S18" s="30" t="str">
        <f t="shared" ca="1" si="3"/>
        <v>—</v>
      </c>
      <c r="T18" s="40"/>
      <c r="U18" s="40"/>
    </row>
    <row r="19" spans="1:21" ht="30" customHeight="1" x14ac:dyDescent="0.25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35" t="str">
        <f t="shared" ca="1" si="0"/>
        <v/>
      </c>
      <c r="M19" s="36" t="str">
        <f t="shared" ca="1" si="1"/>
        <v/>
      </c>
      <c r="N19" s="41"/>
      <c r="O19" s="41"/>
      <c r="P19" s="41"/>
      <c r="Q19" s="41"/>
      <c r="R19" s="37" t="str">
        <f t="shared" si="2"/>
        <v/>
      </c>
      <c r="S19" s="38" t="str">
        <f t="shared" ca="1" si="3"/>
        <v>—</v>
      </c>
      <c r="T19" s="41"/>
      <c r="U19" s="41"/>
    </row>
    <row r="20" spans="1:21" ht="30" customHeight="1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27" t="str">
        <f t="shared" ca="1" si="0"/>
        <v/>
      </c>
      <c r="M20" s="28" t="str">
        <f t="shared" ca="1" si="1"/>
        <v/>
      </c>
      <c r="N20" s="40"/>
      <c r="O20" s="40"/>
      <c r="P20" s="40"/>
      <c r="Q20" s="40"/>
      <c r="R20" s="29" t="str">
        <f t="shared" si="2"/>
        <v/>
      </c>
      <c r="S20" s="30" t="str">
        <f t="shared" ca="1" si="3"/>
        <v>—</v>
      </c>
      <c r="T20" s="40"/>
      <c r="U20" s="40"/>
    </row>
    <row r="21" spans="1:21" ht="30" customHeight="1" x14ac:dyDescent="0.25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35" t="str">
        <f t="shared" ca="1" si="0"/>
        <v/>
      </c>
      <c r="M21" s="36" t="str">
        <f t="shared" ca="1" si="1"/>
        <v/>
      </c>
      <c r="N21" s="41"/>
      <c r="O21" s="41"/>
      <c r="P21" s="41"/>
      <c r="Q21" s="41"/>
      <c r="R21" s="37" t="str">
        <f t="shared" si="2"/>
        <v/>
      </c>
      <c r="S21" s="38" t="str">
        <f t="shared" ca="1" si="3"/>
        <v>—</v>
      </c>
      <c r="T21" s="41"/>
      <c r="U21" s="41"/>
    </row>
    <row r="22" spans="1:21" ht="30" customHeight="1" x14ac:dyDescent="0.2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27" t="str">
        <f t="shared" ca="1" si="0"/>
        <v/>
      </c>
      <c r="M22" s="28" t="str">
        <f t="shared" ca="1" si="1"/>
        <v/>
      </c>
      <c r="N22" s="40"/>
      <c r="O22" s="40"/>
      <c r="P22" s="40"/>
      <c r="Q22" s="40"/>
      <c r="R22" s="29" t="str">
        <f t="shared" si="2"/>
        <v/>
      </c>
      <c r="S22" s="30" t="str">
        <f t="shared" ca="1" si="3"/>
        <v>—</v>
      </c>
      <c r="T22" s="40"/>
      <c r="U22" s="40"/>
    </row>
    <row r="23" spans="1:21" ht="30" customHeight="1" x14ac:dyDescent="0.25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35" t="str">
        <f t="shared" ca="1" si="0"/>
        <v/>
      </c>
      <c r="M23" s="36" t="str">
        <f t="shared" ca="1" si="1"/>
        <v/>
      </c>
      <c r="N23" s="41"/>
      <c r="O23" s="41"/>
      <c r="P23" s="41"/>
      <c r="Q23" s="41"/>
      <c r="R23" s="37" t="str">
        <f t="shared" si="2"/>
        <v/>
      </c>
      <c r="S23" s="38" t="str">
        <f t="shared" ca="1" si="3"/>
        <v>—</v>
      </c>
      <c r="T23" s="41"/>
      <c r="U23" s="41"/>
    </row>
    <row r="24" spans="1:21" ht="30" customHeight="1" x14ac:dyDescent="0.25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27" t="str">
        <f t="shared" ca="1" si="0"/>
        <v/>
      </c>
      <c r="M24" s="28" t="str">
        <f t="shared" ca="1" si="1"/>
        <v/>
      </c>
      <c r="N24" s="40"/>
      <c r="O24" s="40"/>
      <c r="P24" s="40"/>
      <c r="Q24" s="40"/>
      <c r="R24" s="29" t="str">
        <f t="shared" si="2"/>
        <v/>
      </c>
      <c r="S24" s="30" t="str">
        <f t="shared" ca="1" si="3"/>
        <v>—</v>
      </c>
      <c r="T24" s="40"/>
      <c r="U24" s="40"/>
    </row>
    <row r="25" spans="1:21" ht="30" customHeight="1" x14ac:dyDescent="0.2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35" t="str">
        <f t="shared" ca="1" si="0"/>
        <v/>
      </c>
      <c r="M25" s="36" t="str">
        <f t="shared" ca="1" si="1"/>
        <v/>
      </c>
      <c r="N25" s="41"/>
      <c r="O25" s="41"/>
      <c r="P25" s="41"/>
      <c r="Q25" s="41"/>
      <c r="R25" s="37" t="str">
        <f t="shared" si="2"/>
        <v/>
      </c>
      <c r="S25" s="38" t="str">
        <f t="shared" ca="1" si="3"/>
        <v>—</v>
      </c>
      <c r="T25" s="41"/>
      <c r="U25" s="41"/>
    </row>
  </sheetData>
  <autoFilter ref="A5:U25" xr:uid="{00000000-0009-0000-0000-000001000000}"/>
  <mergeCells count="3">
    <mergeCell ref="A1:U1"/>
    <mergeCell ref="A2:U2"/>
    <mergeCell ref="A3:U3"/>
  </mergeCells>
  <conditionalFormatting sqref="A6:U25">
    <cfRule type="expression" dxfId="8" priority="9">
      <formula>$J6="Ausgeschieden"</formula>
    </cfRule>
  </conditionalFormatting>
  <conditionalFormatting sqref="J6:J25">
    <cfRule type="cellIs" dxfId="7" priority="5" operator="equal">
      <formula>"Aktiv"</formula>
    </cfRule>
    <cfRule type="cellIs" dxfId="6" priority="6" operator="equal">
      <formula>"Ausgeschieden"</formula>
    </cfRule>
    <cfRule type="cellIs" dxfId="5" priority="7" operator="equal">
      <formula>"Elternzeit"</formula>
    </cfRule>
    <cfRule type="cellIs" dxfId="4" priority="8" operator="equal">
      <formula>"Probezeit"</formula>
    </cfRule>
  </conditionalFormatting>
  <conditionalFormatting sqref="R6:R25">
    <cfRule type="expression" dxfId="3" priority="10">
      <formula>AND($R6&lt;&gt;"",$R6&lt;TODAY(),$J6&lt;&gt;"Ausgeschieden")</formula>
    </cfRule>
  </conditionalFormatting>
  <conditionalFormatting sqref="S6:S25">
    <cfRule type="cellIs" dxfId="2" priority="2" operator="equal">
      <formula>"Überfällig"</formula>
    </cfRule>
    <cfRule type="cellIs" dxfId="1" priority="3" operator="equal">
      <formula>"Bald fällig"</formula>
    </cfRule>
    <cfRule type="cellIs" dxfId="0" priority="4" operator="equal">
      <formula>"Gültig"</formula>
    </cfRule>
  </conditionalFormatting>
  <dataValidations count="4">
    <dataValidation type="list" allowBlank="1" errorTitle="Ungültiger Bereich" error="Bitte einen Bereich aus der Liste wählen." prompt="Bereich aus der Liste wählen" sqref="D6:D25" xr:uid="{00000000-0002-0000-0100-000000000000}">
      <formula1>"Küche,Service,Bar / Theke,Reinigung,Verwaltung,Lieferdienst"</formula1>
      <formula2>0</formula2>
    </dataValidation>
    <dataValidation type="list" allowBlank="1" errorTitle="Ungültige Beschäftigungsart" error="Bitte eine Beschäftigungsart aus der Liste wählen." prompt="Beschäftigungsart aus der Liste wählen" sqref="F6:F25" xr:uid="{00000000-0002-0000-0100-000001000000}">
      <formula1>"Vollzeit,Teilzeit,Minijob,Aushilfe,Ausbildung,Werkstudent,Saisonkraft"</formula1>
      <formula2>0</formula2>
    </dataValidation>
    <dataValidation type="list" allowBlank="1" errorTitle="Ungültiger Status" error="Bitte einen Status aus der Liste wählen." prompt="Status aus der Liste wählen" sqref="J6:J25" xr:uid="{00000000-0002-0000-0100-000002000000}">
      <formula1>"Aktiv,Probezeit,Elternzeit,Krankheit (Langzeit),Ausgeschieden"</formula1>
      <formula2>0</formula2>
    </dataValidation>
    <dataValidation type="decimal" allowBlank="1" errorTitle="Ungültige Stundenzahl" error="Wochenstunden zwischen 0 und 60 eingeben." sqref="G6:G25" xr:uid="{00000000-0002-0000-0100-000003000000}">
      <formula1>0</formula1>
      <formula2>60</formula2>
    </dataValidation>
  </dataValidations>
  <pageMargins left="0.75" right="0.75" top="1" bottom="1" header="0.511811023622047" footer="0.511811023622047"/>
  <pageSetup paperSize="9" orientation="portrait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Übersicht</vt:lpstr>
      <vt:lpstr>Mitarbeiterliste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2026-08-01T14:50:35Z</dcterms:created>
  <dcterms:modified xsi:type="dcterms:W3CDTF">2026-08-01T15:02:56Z</dcterms:modified>
  <dc:language>en-US</dc:language>
</cp:coreProperties>
</file>