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9BB596CC-B484-4F47-B453-1DD390855D9C}" xr6:coauthVersionLast="47" xr6:coauthVersionMax="47" xr10:uidLastSave="{00000000-0000-0000-0000-000000000000}"/>
  <bookViews>
    <workbookView xWindow="3300" yWindow="2700" windowWidth="25500" windowHeight="13500" tabRatio="500" xr2:uid="{00000000-000D-0000-FFFF-FFFF00000000}"/>
  </bookViews>
  <sheets>
    <sheet name="Monatsplan" sheetId="1" r:id="rId1"/>
    <sheet name="Auswertung" sheetId="2" r:id="rId2"/>
  </sheets>
  <definedNames>
    <definedName name="_xlnm._FilterDatabase" localSheetId="0" hidden="1">Monatsplan!$A$8:$O$28</definedName>
    <definedName name="BereichListe">Auswertung!$A$36:$A$41</definedName>
    <definedName name="_xlnm.Print_Area" localSheetId="0">Monatsplan!$A$1:$O$40</definedName>
    <definedName name="PrioListe">Auswertung!$C$36:$C$38</definedName>
    <definedName name="StatusListe">Auswertung!$D$36:$D$39</definedName>
    <definedName name="TeamListe">Auswertung!$B$36:$B$41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2" l="1"/>
  <c r="C23" i="2" s="1"/>
  <c r="A23" i="2"/>
  <c r="F22" i="2"/>
  <c r="E22" i="2"/>
  <c r="B22" i="2"/>
  <c r="C22" i="2" s="1"/>
  <c r="A22" i="2"/>
  <c r="F21" i="2"/>
  <c r="E21" i="2"/>
  <c r="B21" i="2"/>
  <c r="C21" i="2" s="1"/>
  <c r="A21" i="2"/>
  <c r="F20" i="2"/>
  <c r="E20" i="2"/>
  <c r="B20" i="2"/>
  <c r="C20" i="2" s="1"/>
  <c r="A20" i="2"/>
  <c r="C16" i="2"/>
  <c r="B16" i="2"/>
  <c r="E15" i="2"/>
  <c r="D15" i="2"/>
  <c r="C15" i="2"/>
  <c r="B15" i="2"/>
  <c r="F15" i="2" s="1"/>
  <c r="A15" i="2"/>
  <c r="F14" i="2"/>
  <c r="E14" i="2"/>
  <c r="D14" i="2"/>
  <c r="C14" i="2"/>
  <c r="B14" i="2"/>
  <c r="A14" i="2"/>
  <c r="E13" i="2"/>
  <c r="D13" i="2"/>
  <c r="C13" i="2"/>
  <c r="B13" i="2"/>
  <c r="F13" i="2" s="1"/>
  <c r="A13" i="2"/>
  <c r="F12" i="2"/>
  <c r="E12" i="2"/>
  <c r="D12" i="2"/>
  <c r="C12" i="2"/>
  <c r="B12" i="2"/>
  <c r="A12" i="2"/>
  <c r="F11" i="2"/>
  <c r="E11" i="2"/>
  <c r="E16" i="2" s="1"/>
  <c r="D11" i="2"/>
  <c r="D16" i="2" s="1"/>
  <c r="C11" i="2"/>
  <c r="B11" i="2"/>
  <c r="A11" i="2"/>
  <c r="E10" i="2"/>
  <c r="D10" i="2"/>
  <c r="C10" i="2"/>
  <c r="B10" i="2"/>
  <c r="F10" i="2" s="1"/>
  <c r="A10" i="2"/>
  <c r="K5" i="2"/>
  <c r="I5" i="2"/>
  <c r="E5" i="2"/>
  <c r="C5" i="2"/>
  <c r="A5" i="2"/>
  <c r="N29" i="1"/>
  <c r="M29" i="1"/>
  <c r="K29" i="1"/>
  <c r="J29" i="1"/>
  <c r="L28" i="1"/>
  <c r="D28" i="1"/>
  <c r="C28" i="1"/>
  <c r="L27" i="1"/>
  <c r="D27" i="1"/>
  <c r="C27" i="1"/>
  <c r="L26" i="1"/>
  <c r="D26" i="1"/>
  <c r="C26" i="1"/>
  <c r="L25" i="1"/>
  <c r="D25" i="1"/>
  <c r="C25" i="1"/>
  <c r="L24" i="1"/>
  <c r="D24" i="1"/>
  <c r="C24" i="1"/>
  <c r="L23" i="1"/>
  <c r="D23" i="1"/>
  <c r="C23" i="1"/>
  <c r="L22" i="1"/>
  <c r="D22" i="1"/>
  <c r="C22" i="1"/>
  <c r="L21" i="1"/>
  <c r="D21" i="1"/>
  <c r="C21" i="1"/>
  <c r="L20" i="1"/>
  <c r="D20" i="1"/>
  <c r="C20" i="1"/>
  <c r="L19" i="1"/>
  <c r="D19" i="1"/>
  <c r="C19" i="1"/>
  <c r="L18" i="1"/>
  <c r="D18" i="1"/>
  <c r="C18" i="1"/>
  <c r="L17" i="1"/>
  <c r="D17" i="1"/>
  <c r="C17" i="1"/>
  <c r="L16" i="1"/>
  <c r="D16" i="1"/>
  <c r="C16" i="1"/>
  <c r="L15" i="1"/>
  <c r="D15" i="1"/>
  <c r="C15" i="1"/>
  <c r="L14" i="1"/>
  <c r="D14" i="1"/>
  <c r="C14" i="1"/>
  <c r="L13" i="1"/>
  <c r="D13" i="1"/>
  <c r="C13" i="1"/>
  <c r="L12" i="1"/>
  <c r="D12" i="1"/>
  <c r="C12" i="1"/>
  <c r="L11" i="1"/>
  <c r="D11" i="1"/>
  <c r="C11" i="1"/>
  <c r="L10" i="1"/>
  <c r="D10" i="1"/>
  <c r="C10" i="1"/>
  <c r="L9" i="1"/>
  <c r="G5" i="2" s="1"/>
  <c r="D9" i="1"/>
  <c r="C31" i="2" s="1"/>
  <c r="C9" i="1"/>
  <c r="M5" i="1"/>
  <c r="J5" i="1"/>
  <c r="G5" i="1"/>
  <c r="D5" i="1"/>
  <c r="A5" i="1"/>
  <c r="F16" i="2" l="1"/>
  <c r="L29" i="1"/>
  <c r="C27" i="2"/>
  <c r="C29" i="2"/>
  <c r="B30" i="2"/>
  <c r="C30" i="2"/>
  <c r="B29" i="2"/>
  <c r="B27" i="2"/>
  <c r="B28" i="2"/>
  <c r="C28" i="2"/>
  <c r="B31" i="2"/>
</calcChain>
</file>

<file path=xl/sharedStrings.xml><?xml version="1.0" encoding="utf-8"?>
<sst xmlns="http://schemas.openxmlformats.org/spreadsheetml/2006/main" count="194" uniqueCount="95">
  <si>
    <t>Zeitraum:</t>
  </si>
  <si>
    <t>Aufgaben- und Terminplaner  ·  eine Zeile pro Vorgang</t>
  </si>
  <si>
    <t>Team / Abteilung:</t>
  </si>
  <si>
    <t>[hier eintragen]</t>
  </si>
  <si>
    <t>Vorgänge gesamt</t>
  </si>
  <si>
    <t>erledigt</t>
  </si>
  <si>
    <t>in Arbeit</t>
  </si>
  <si>
    <t>offen</t>
  </si>
  <si>
    <t>Ø Fortschritt</t>
  </si>
  <si>
    <t>Nr.</t>
  </si>
  <si>
    <t>Datum</t>
  </si>
  <si>
    <t>Wochentag</t>
  </si>
  <si>
    <t>KW</t>
  </si>
  <si>
    <t>Aufgabe / Termin</t>
  </si>
  <si>
    <t>Bereich</t>
  </si>
  <si>
    <t>Verantwortlich</t>
  </si>
  <si>
    <t>Priorität</t>
  </si>
  <si>
    <t>Status</t>
  </si>
  <si>
    <t>Geplant
(Std.)</t>
  </si>
  <si>
    <t>Ist
(Std.)</t>
  </si>
  <si>
    <t>Abw.
(Std.)</t>
  </si>
  <si>
    <t>Budget
(€)</t>
  </si>
  <si>
    <t>Fortschritt</t>
  </si>
  <si>
    <t>Notiz</t>
  </si>
  <si>
    <t>Monatsziele &amp; Prioritäten festlegen</t>
  </si>
  <si>
    <t>Verwaltung &amp; Orga</t>
  </si>
  <si>
    <t>M. Berger</t>
  </si>
  <si>
    <t>Hoch</t>
  </si>
  <si>
    <t>Erledigt</t>
  </si>
  <si>
    <t>Rechnungseingang prüfen &amp; freigeben</t>
  </si>
  <si>
    <t>Finanzen &amp; Controlling</t>
  </si>
  <si>
    <t>A. Roth</t>
  </si>
  <si>
    <t>Mittel</t>
  </si>
  <si>
    <t>Kick-off Projekt „Standardprozess“</t>
  </si>
  <si>
    <t>Projekte &amp; Aufträge</t>
  </si>
  <si>
    <t>T. Wagner</t>
  </si>
  <si>
    <t>In Arbeit</t>
  </si>
  <si>
    <t>Teammeeting &amp; Wochenplanung</t>
  </si>
  <si>
    <t>Team &amp; Personal</t>
  </si>
  <si>
    <t>Angebot für Neukunde erstellen</t>
  </si>
  <si>
    <t>Kundenkontakt</t>
  </si>
  <si>
    <t>S. Klein</t>
  </si>
  <si>
    <t>Website-Inhalte aktualisieren</t>
  </si>
  <si>
    <t>Kommunikation &amp; Marketing</t>
  </si>
  <si>
    <t>J. Vogel</t>
  </si>
  <si>
    <t>Niedrig</t>
  </si>
  <si>
    <t>Budgetübersicht Q2 vorbereiten</t>
  </si>
  <si>
    <t>Onboarding neue Kollegin</t>
  </si>
  <si>
    <t>L. Frank</t>
  </si>
  <si>
    <t>Offen</t>
  </si>
  <si>
    <t>Kundentermin vor Ort</t>
  </si>
  <si>
    <t>Reporting Vormonat finalisieren</t>
  </si>
  <si>
    <t>Konzept Social-Media-Kampagne</t>
  </si>
  <si>
    <t>Lieferantengespräch führen</t>
  </si>
  <si>
    <t>Ablage &amp; Dokumentation ordnen</t>
  </si>
  <si>
    <t>Schulung „Neue Software“</t>
  </si>
  <si>
    <t>Vertragsentwurf abstimmen</t>
  </si>
  <si>
    <t>Zwischenstand Projekt prüfen</t>
  </si>
  <si>
    <t>Newsletter erstellen &amp; versenden</t>
  </si>
  <si>
    <t>Verschoben</t>
  </si>
  <si>
    <t>Spesenabrechnung einreichen</t>
  </si>
  <si>
    <t>Feedbackgespräche vorbereiten</t>
  </si>
  <si>
    <t>Monatsabschluss &amp; Rückblick</t>
  </si>
  <si>
    <t>Gesamt / Durchschnitt</t>
  </si>
  <si>
    <t>Legende &amp; Hinweise</t>
  </si>
  <si>
    <t>Eingabe</t>
  </si>
  <si>
    <t>Weiße Zellen = manuelle Eingabe.  Graue Spalten (Wochentag, KW, Abw.) und die Summenzeile berechnen sich automatisch — bitte nicht überschreiben.</t>
  </si>
  <si>
    <t>Status „Offen“ = noch nicht begonnen.</t>
  </si>
  <si>
    <t>Status „In Arbeit“ = läuft gerade.</t>
  </si>
  <si>
    <t>Status „Erledigt“ = abgeschlossen.</t>
  </si>
  <si>
    <t>Verschob.</t>
  </si>
  <si>
    <t>Status „Verschoben“ = auf später verlegt.</t>
  </si>
  <si>
    <t>Priorität steuert die Dringlichkeit (Hoch / Mittel / Niedrig) und wird farblich markiert.</t>
  </si>
  <si>
    <t>▮▮▮▯▯</t>
  </si>
  <si>
    <t>Fortschritt: der Balken in der Zelle zeigt den Bearbeitungsstand in Prozent (0–100 %).</t>
  </si>
  <si>
    <t>Tipp:  Über den Filter (Pfeil in der Kopfzeile) nach Bereich, Status oder Priorität filtern.  Neue Zeilen einfach oberhalb der Summenzeile einfügen — Kennzahlen und Auswertung aktualisieren sich automatisch.  Das Blatt „Auswertung“ zeigt alle Kennzahlen im Überblick.</t>
  </si>
  <si>
    <t>Auswertung · Monatsplanung 2026</t>
  </si>
  <si>
    <t>Alle Kennzahlen berechnen sich automatisch aus dem Blatt „Monatsplan“.</t>
  </si>
  <si>
    <t>Geplant (Std.)</t>
  </si>
  <si>
    <t>Ist (Std.)</t>
  </si>
  <si>
    <t>Abw. (Std.)</t>
  </si>
  <si>
    <t>Budget (€)</t>
  </si>
  <si>
    <t>Vorgänge nach Bereich</t>
  </si>
  <si>
    <t>Anzahl</t>
  </si>
  <si>
    <t>Anteil</t>
  </si>
  <si>
    <t>Summe</t>
  </si>
  <si>
    <t>Nach Status</t>
  </si>
  <si>
    <t>Nach Priorität</t>
  </si>
  <si>
    <t>Auslastung nach Kalenderwoche (Std.)</t>
  </si>
  <si>
    <t>Woche</t>
  </si>
  <si>
    <t>Geplant</t>
  </si>
  <si>
    <t>Ist</t>
  </si>
  <si>
    <t>Auswahllisten · hier Kategorien anpassen</t>
  </si>
  <si>
    <t>Monatsplanung 2027</t>
  </si>
  <si>
    <t>März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</si>
</sst>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0.0"/>
    <numFmt numFmtId="166" formatCode="#,##0&quot; €&quot;"/>
    <numFmt numFmtId="167" formatCode="\+0.0;\-0.0;0.0"/>
    <numFmt numFmtId="168" formatCode="&quot;KW &quot;0"/>
  </numFmts>
  <fonts count="32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1"/>
      <color rgb="FFFFFFFF"/>
      <name val="Calibri"/>
      <charset val="1"/>
    </font>
    <font>
      <b/>
      <sz val="14"/>
      <color rgb="FFFFFFFF"/>
      <name val="Calibri"/>
      <charset val="1"/>
    </font>
    <font>
      <i/>
      <sz val="10.5"/>
      <color rgb="FF5A6A72"/>
      <name val="Calibri"/>
      <charset val="1"/>
    </font>
    <font>
      <b/>
      <sz val="10"/>
      <color rgb="FF5A6A72"/>
      <name val="Calibri"/>
      <charset val="1"/>
    </font>
    <font>
      <i/>
      <sz val="10"/>
      <color rgb="FF9AA7AE"/>
      <name val="Calibri"/>
      <charset val="1"/>
    </font>
    <font>
      <b/>
      <sz val="20"/>
      <color rgb="FF0D4A54"/>
      <name val="Calibri"/>
      <charset val="1"/>
    </font>
    <font>
      <b/>
      <sz val="20"/>
      <color rgb="FF2E7D5B"/>
      <name val="Calibri"/>
      <charset val="1"/>
    </font>
    <font>
      <b/>
      <sz val="20"/>
      <color rgb="FFB0741A"/>
      <name val="Calibri"/>
      <charset val="1"/>
    </font>
    <font>
      <b/>
      <sz val="20"/>
      <color rgb="FFC0503C"/>
      <name val="Calibri"/>
      <charset val="1"/>
    </font>
    <font>
      <b/>
      <sz val="20"/>
      <color rgb="FF34507A"/>
      <name val="Calibri"/>
      <charset val="1"/>
    </font>
    <font>
      <sz val="9.5"/>
      <color rgb="FF5A6A72"/>
      <name val="Calibri"/>
      <charset val="1"/>
    </font>
    <font>
      <b/>
      <sz val="10.5"/>
      <color rgb="FFFFFFFF"/>
      <name val="Calibri"/>
      <charset val="1"/>
    </font>
    <font>
      <sz val="10.5"/>
      <color rgb="FF222B30"/>
      <name val="Calibri"/>
      <charset val="1"/>
    </font>
    <font>
      <sz val="10.5"/>
      <color rgb="FF5A6A72"/>
      <name val="Calibri"/>
      <charset val="1"/>
    </font>
    <font>
      <i/>
      <sz val="10"/>
      <color rgb="FF5A6A72"/>
      <name val="Calibri"/>
      <charset val="1"/>
    </font>
    <font>
      <b/>
      <sz val="12"/>
      <color rgb="FF0D4A54"/>
      <name val="Calibri"/>
      <charset val="1"/>
    </font>
    <font>
      <b/>
      <sz val="9.5"/>
      <color rgb="FF333333"/>
      <name val="Calibri"/>
      <charset val="1"/>
    </font>
    <font>
      <sz val="10"/>
      <color rgb="FF3A464C"/>
      <name val="Calibri"/>
      <charset val="1"/>
    </font>
    <font>
      <b/>
      <sz val="9.5"/>
      <color rgb="FFFFFFFF"/>
      <name val="Calibri"/>
      <charset val="1"/>
    </font>
    <font>
      <b/>
      <sz val="20"/>
      <color rgb="FFFFFFFF"/>
      <name val="Calibri"/>
      <charset val="1"/>
    </font>
    <font>
      <b/>
      <sz val="18"/>
      <color rgb="FF0D4A54"/>
      <name val="Calibri"/>
      <charset val="1"/>
    </font>
    <font>
      <b/>
      <sz val="18"/>
      <color rgb="FF34507A"/>
      <name val="Calibri"/>
      <charset val="1"/>
    </font>
    <font>
      <b/>
      <sz val="18"/>
      <color rgb="FFB0741A"/>
      <name val="Calibri"/>
      <charset val="1"/>
    </font>
    <font>
      <b/>
      <sz val="18"/>
      <color rgb="FF2E7D5B"/>
      <name val="Calibri"/>
      <charset val="1"/>
    </font>
    <font>
      <b/>
      <sz val="18"/>
      <color rgb="FFC0503C"/>
      <name val="Calibri"/>
      <charset val="1"/>
    </font>
    <font>
      <b/>
      <sz val="10"/>
      <color rgb="FFFFFFFF"/>
      <name val="Calibri"/>
      <charset val="1"/>
    </font>
    <font>
      <b/>
      <sz val="10.5"/>
      <color rgb="FF222B30"/>
      <name val="Calibri"/>
      <charset val="1"/>
    </font>
    <font>
      <b/>
      <sz val="11"/>
      <color rgb="FF0D4A54"/>
      <name val="Calibri"/>
      <charset val="1"/>
    </font>
    <font>
      <b/>
      <sz val="10"/>
      <color rgb="FF2A363C"/>
      <name val="Calibri"/>
      <charset val="1"/>
    </font>
    <font>
      <sz val="10"/>
      <color rgb="FF222B30"/>
      <name val="Calibri"/>
      <charset val="1"/>
    </font>
  </fonts>
  <fills count="18">
    <fill>
      <patternFill patternType="none"/>
    </fill>
    <fill>
      <patternFill patternType="gray125"/>
    </fill>
    <fill>
      <patternFill patternType="solid">
        <fgColor rgb="FF1B9AAA"/>
        <bgColor rgb="FF4F81BD"/>
      </patternFill>
    </fill>
    <fill>
      <patternFill patternType="solid">
        <fgColor rgb="FF0D4A54"/>
        <bgColor rgb="FF2A363C"/>
      </patternFill>
    </fill>
    <fill>
      <patternFill patternType="solid">
        <fgColor rgb="FFEFF2F4"/>
        <bgColor rgb="FFF5F8F9"/>
      </patternFill>
    </fill>
    <fill>
      <patternFill patternType="solid">
        <fgColor rgb="FFE1F1F2"/>
        <bgColor rgb="FFE3F2EA"/>
      </patternFill>
    </fill>
    <fill>
      <patternFill patternType="solid">
        <fgColor rgb="FFE3F2EA"/>
        <bgColor rgb="FFE1F1F2"/>
      </patternFill>
    </fill>
    <fill>
      <patternFill patternType="solid">
        <fgColor rgb="FFFBEBD1"/>
        <bgColor rgb="FFFBE8C0"/>
      </patternFill>
    </fill>
    <fill>
      <patternFill patternType="solid">
        <fgColor rgb="FFFBE0DB"/>
        <bgColor rgb="FFFBDAD2"/>
      </patternFill>
    </fill>
    <fill>
      <patternFill patternType="solid">
        <fgColor rgb="FFE6EAF2"/>
        <bgColor rgb="FFE2E5E9"/>
      </patternFill>
    </fill>
    <fill>
      <patternFill patternType="solid">
        <fgColor rgb="FFFFFFFF"/>
        <bgColor rgb="FFF9F9F9"/>
      </patternFill>
    </fill>
    <fill>
      <patternFill patternType="solid">
        <fgColor rgb="FFF5F8F9"/>
        <bgColor rgb="FFF9F9F9"/>
      </patternFill>
    </fill>
    <fill>
      <patternFill patternType="solid">
        <fgColor rgb="FFFBDAD2"/>
        <bgColor rgb="FFFBE0DB"/>
      </patternFill>
    </fill>
    <fill>
      <patternFill patternType="solid">
        <fgColor rgb="FFFBE8C0"/>
        <bgColor rgb="FFFBEBD1"/>
      </patternFill>
    </fill>
    <fill>
      <patternFill patternType="solid">
        <fgColor rgb="FFCDE9D6"/>
        <bgColor rgb="FFD7DEE2"/>
      </patternFill>
    </fill>
    <fill>
      <patternFill patternType="solid">
        <fgColor rgb="FFE2E5E9"/>
        <bgColor rgb="FFE6EAF2"/>
      </patternFill>
    </fill>
    <fill>
      <patternFill patternType="solid">
        <fgColor rgb="FFF6C7BD"/>
        <bgColor rgb="FFFBDAD2"/>
      </patternFill>
    </fill>
    <fill>
      <patternFill patternType="solid">
        <fgColor rgb="FFE8A33D"/>
        <bgColor rgb="FF9BBB59"/>
      </patternFill>
    </fill>
  </fills>
  <borders count="9">
    <border>
      <left/>
      <right/>
      <top/>
      <bottom/>
      <diagonal/>
    </border>
    <border>
      <left style="thin">
        <color rgb="FFD7DEE2"/>
      </left>
      <right style="thin">
        <color rgb="FFD7DEE2"/>
      </right>
      <top style="thin">
        <color rgb="FFD7DEE2"/>
      </top>
      <bottom/>
      <diagonal/>
    </border>
    <border>
      <left style="thin">
        <color rgb="FFD7DEE2"/>
      </left>
      <right style="thin">
        <color rgb="FFD7DEE2"/>
      </right>
      <top/>
      <bottom style="thin">
        <color rgb="FFD7DEE2"/>
      </bottom>
      <diagonal/>
    </border>
    <border>
      <left style="thin">
        <color rgb="FF0D4A54"/>
      </left>
      <right style="thin">
        <color rgb="FF2A6470"/>
      </right>
      <top style="thin">
        <color rgb="FFD7DEE2"/>
      </top>
      <bottom style="medium">
        <color rgb="FF1B9AAA"/>
      </bottom>
      <diagonal/>
    </border>
    <border>
      <left style="thin">
        <color rgb="FFD7DEE2"/>
      </left>
      <right style="thin">
        <color rgb="FFD7DEE2"/>
      </right>
      <top style="thin">
        <color rgb="FFD7DEE2"/>
      </top>
      <bottom style="thin">
        <color rgb="FFD7DEE2"/>
      </bottom>
      <diagonal/>
    </border>
    <border>
      <left style="thin">
        <color rgb="FF0D4A54"/>
      </left>
      <right style="thin">
        <color rgb="FF2A6470"/>
      </right>
      <top style="medium">
        <color rgb="FF1B9AAA"/>
      </top>
      <bottom style="thin">
        <color rgb="FF0D4A54"/>
      </bottom>
      <diagonal/>
    </border>
    <border>
      <left/>
      <right/>
      <top/>
      <bottom style="medium">
        <color rgb="FF1B9AAA"/>
      </bottom>
      <diagonal/>
    </border>
    <border>
      <left style="thin">
        <color rgb="FF0D4A54"/>
      </left>
      <right style="thin">
        <color rgb="FF2A6470"/>
      </right>
      <top style="thin">
        <color rgb="FFD7DEE2"/>
      </top>
      <bottom style="thin">
        <color rgb="FF1B9AAA"/>
      </bottom>
      <diagonal/>
    </border>
    <border>
      <left/>
      <right/>
      <top/>
      <bottom style="medium">
        <color rgb="FFE8A33D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2" fillId="7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9" fontId="11" fillId="9" borderId="1" xfId="0" applyNumberFormat="1" applyFont="1" applyFill="1" applyBorder="1" applyAlignment="1">
      <alignment horizontal="center" vertical="center"/>
    </xf>
    <xf numFmtId="1" fontId="10" fillId="8" borderId="1" xfId="0" applyNumberFormat="1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 indent="1"/>
    </xf>
    <xf numFmtId="0" fontId="0" fillId="2" borderId="0" xfId="0" applyFill="1"/>
    <xf numFmtId="0" fontId="13" fillId="3" borderId="3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/>
    </xf>
    <xf numFmtId="164" fontId="14" fillId="10" borderId="4" xfId="0" applyNumberFormat="1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left" vertical="center" indent="1"/>
    </xf>
    <xf numFmtId="0" fontId="15" fillId="10" borderId="4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left" vertical="center" indent="1"/>
    </xf>
    <xf numFmtId="165" fontId="14" fillId="10" borderId="4" xfId="0" applyNumberFormat="1" applyFont="1" applyFill="1" applyBorder="1" applyAlignment="1">
      <alignment horizontal="center" vertical="center"/>
    </xf>
    <xf numFmtId="166" fontId="14" fillId="10" borderId="4" xfId="0" applyNumberFormat="1" applyFont="1" applyFill="1" applyBorder="1" applyAlignment="1">
      <alignment horizontal="right" vertical="center" indent="1"/>
    </xf>
    <xf numFmtId="9" fontId="14" fillId="10" borderId="4" xfId="0" applyNumberFormat="1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left" vertical="center" indent="1"/>
    </xf>
    <xf numFmtId="0" fontId="14" fillId="11" borderId="4" xfId="0" applyFont="1" applyFill="1" applyBorder="1" applyAlignment="1">
      <alignment horizontal="center" vertical="center"/>
    </xf>
    <xf numFmtId="164" fontId="14" fillId="11" borderId="4" xfId="0" applyNumberFormat="1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left" vertical="center" indent="1"/>
    </xf>
    <xf numFmtId="0" fontId="15" fillId="11" borderId="4" xfId="0" applyFont="1" applyFill="1" applyBorder="1" applyAlignment="1">
      <alignment horizontal="center" vertical="center"/>
    </xf>
    <xf numFmtId="0" fontId="14" fillId="11" borderId="4" xfId="0" applyFont="1" applyFill="1" applyBorder="1" applyAlignment="1">
      <alignment horizontal="left" vertical="center" indent="1"/>
    </xf>
    <xf numFmtId="165" fontId="14" fillId="11" borderId="4" xfId="0" applyNumberFormat="1" applyFont="1" applyFill="1" applyBorder="1" applyAlignment="1">
      <alignment horizontal="center" vertical="center"/>
    </xf>
    <xf numFmtId="166" fontId="14" fillId="11" borderId="4" xfId="0" applyNumberFormat="1" applyFont="1" applyFill="1" applyBorder="1" applyAlignment="1">
      <alignment horizontal="right" vertical="center" indent="1"/>
    </xf>
    <xf numFmtId="9" fontId="14" fillId="11" borderId="4" xfId="0" applyNumberFormat="1" applyFont="1" applyFill="1" applyBorder="1" applyAlignment="1">
      <alignment horizontal="center" vertical="center"/>
    </xf>
    <xf numFmtId="0" fontId="16" fillId="11" borderId="4" xfId="0" applyFont="1" applyFill="1" applyBorder="1" applyAlignment="1">
      <alignment horizontal="left" vertical="center" indent="1"/>
    </xf>
    <xf numFmtId="165" fontId="2" fillId="3" borderId="5" xfId="0" applyNumberFormat="1" applyFont="1" applyFill="1" applyBorder="1" applyAlignment="1">
      <alignment horizontal="center" vertical="center"/>
    </xf>
    <xf numFmtId="166" fontId="2" fillId="3" borderId="5" xfId="0" applyNumberFormat="1" applyFont="1" applyFill="1" applyBorder="1" applyAlignment="1">
      <alignment horizontal="right" vertical="center" indent="1"/>
    </xf>
    <xf numFmtId="9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8" fillId="10" borderId="4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/>
    </xf>
    <xf numFmtId="0" fontId="18" fillId="13" borderId="4" xfId="0" applyFont="1" applyFill="1" applyBorder="1" applyAlignment="1">
      <alignment horizontal="center" vertical="center"/>
    </xf>
    <xf numFmtId="0" fontId="18" fillId="14" borderId="4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 vertical="center"/>
    </xf>
    <xf numFmtId="0" fontId="18" fillId="16" borderId="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0" fillId="17" borderId="0" xfId="0" applyFill="1"/>
    <xf numFmtId="0" fontId="27" fillId="3" borderId="7" xfId="0" applyFont="1" applyFill="1" applyBorder="1" applyAlignment="1">
      <alignment horizontal="left" vertical="center" wrapText="1" indent="1"/>
    </xf>
    <xf numFmtId="0" fontId="27" fillId="3" borderId="7" xfId="0" applyFont="1" applyFill="1" applyBorder="1" applyAlignment="1">
      <alignment horizontal="center" vertical="center" wrapText="1"/>
    </xf>
    <xf numFmtId="1" fontId="14" fillId="10" borderId="4" xfId="0" applyNumberFormat="1" applyFont="1" applyFill="1" applyBorder="1" applyAlignment="1">
      <alignment horizontal="center" vertical="center"/>
    </xf>
    <xf numFmtId="1" fontId="14" fillId="11" borderId="4" xfId="0" applyNumberFormat="1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left" vertical="center" indent="1"/>
    </xf>
    <xf numFmtId="1" fontId="28" fillId="4" borderId="4" xfId="0" applyNumberFormat="1" applyFont="1" applyFill="1" applyBorder="1" applyAlignment="1">
      <alignment horizontal="center" vertical="center"/>
    </xf>
    <xf numFmtId="165" fontId="28" fillId="4" borderId="4" xfId="0" applyNumberFormat="1" applyFont="1" applyFill="1" applyBorder="1" applyAlignment="1">
      <alignment horizontal="center" vertical="center"/>
    </xf>
    <xf numFmtId="166" fontId="28" fillId="4" borderId="4" xfId="0" applyNumberFormat="1" applyFont="1" applyFill="1" applyBorder="1" applyAlignment="1">
      <alignment horizontal="right" vertical="center" indent="1"/>
    </xf>
    <xf numFmtId="9" fontId="28" fillId="4" borderId="4" xfId="0" applyNumberFormat="1" applyFont="1" applyFill="1" applyBorder="1" applyAlignment="1">
      <alignment horizontal="center" vertical="center"/>
    </xf>
    <xf numFmtId="168" fontId="14" fillId="10" borderId="4" xfId="0" applyNumberFormat="1" applyFont="1" applyFill="1" applyBorder="1" applyAlignment="1">
      <alignment horizontal="left" vertical="center" indent="1"/>
    </xf>
    <xf numFmtId="168" fontId="14" fillId="11" borderId="4" xfId="0" applyNumberFormat="1" applyFont="1" applyFill="1" applyBorder="1" applyAlignment="1">
      <alignment horizontal="left" vertical="center" indent="1"/>
    </xf>
    <xf numFmtId="0" fontId="30" fillId="5" borderId="4" xfId="0" applyFont="1" applyFill="1" applyBorder="1" applyAlignment="1">
      <alignment horizontal="left" vertical="center" indent="1"/>
    </xf>
    <xf numFmtId="0" fontId="30" fillId="9" borderId="4" xfId="0" applyFont="1" applyFill="1" applyBorder="1" applyAlignment="1">
      <alignment horizontal="left" vertical="center" indent="1"/>
    </xf>
    <xf numFmtId="0" fontId="30" fillId="7" borderId="4" xfId="0" applyFont="1" applyFill="1" applyBorder="1" applyAlignment="1">
      <alignment horizontal="left" vertical="center" indent="1"/>
    </xf>
    <xf numFmtId="0" fontId="30" fillId="6" borderId="4" xfId="0" applyFont="1" applyFill="1" applyBorder="1" applyAlignment="1">
      <alignment horizontal="left" vertical="center" indent="1"/>
    </xf>
    <xf numFmtId="0" fontId="31" fillId="0" borderId="4" xfId="0" applyFont="1" applyBorder="1" applyAlignment="1">
      <alignment horizontal="left" vertical="center" indent="1"/>
    </xf>
    <xf numFmtId="0" fontId="12" fillId="8" borderId="2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 indent="1"/>
    </xf>
    <xf numFmtId="0" fontId="17" fillId="0" borderId="6" xfId="0" applyFont="1" applyBorder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wrapText="1" indent="1"/>
    </xf>
    <xf numFmtId="0" fontId="21" fillId="3" borderId="0" xfId="0" applyFont="1" applyFill="1" applyAlignment="1">
      <alignment horizontal="left" vertical="center" indent="1"/>
    </xf>
    <xf numFmtId="1" fontId="22" fillId="5" borderId="1" xfId="0" applyNumberFormat="1" applyFont="1" applyFill="1" applyBorder="1" applyAlignment="1">
      <alignment horizontal="center" vertical="center"/>
    </xf>
    <xf numFmtId="165" fontId="23" fillId="9" borderId="1" xfId="0" applyNumberFormat="1" applyFont="1" applyFill="1" applyBorder="1" applyAlignment="1">
      <alignment horizontal="center" vertical="center"/>
    </xf>
    <xf numFmtId="165" fontId="22" fillId="5" borderId="1" xfId="0" applyNumberFormat="1" applyFont="1" applyFill="1" applyBorder="1" applyAlignment="1">
      <alignment horizontal="center" vertical="center"/>
    </xf>
    <xf numFmtId="167" fontId="24" fillId="7" borderId="1" xfId="0" applyNumberFormat="1" applyFont="1" applyFill="1" applyBorder="1" applyAlignment="1">
      <alignment horizontal="center" vertical="center"/>
    </xf>
    <xf numFmtId="166" fontId="25" fillId="6" borderId="1" xfId="0" applyNumberFormat="1" applyFont="1" applyFill="1" applyBorder="1" applyAlignment="1">
      <alignment horizontal="center" vertical="center"/>
    </xf>
    <xf numFmtId="9" fontId="26" fillId="8" borderId="1" xfId="0" applyNumberFormat="1" applyFont="1" applyFill="1" applyBorder="1" applyAlignment="1">
      <alignment horizontal="center" vertical="center"/>
    </xf>
    <xf numFmtId="0" fontId="29" fillId="0" borderId="8" xfId="0" applyFont="1" applyBorder="1" applyAlignment="1">
      <alignment horizontal="left" vertical="center" indent="1"/>
    </xf>
  </cellXfs>
  <cellStyles count="1">
    <cellStyle name="Standard" xfId="0" builtinId="0"/>
  </cellStyles>
  <dxfs count="9">
    <dxf>
      <font>
        <b/>
        <sz val="10"/>
        <color rgb="FF2E7D5B"/>
        <name val="Calibri"/>
        <charset val="1"/>
      </font>
    </dxf>
    <dxf>
      <font>
        <b/>
        <sz val="10"/>
        <color rgb="FFC0503C"/>
        <name val="Calibri"/>
        <charset val="1"/>
      </font>
    </dxf>
    <dxf>
      <font>
        <b/>
        <sz val="10"/>
        <color rgb="FF6B747A"/>
        <name val="Calibri"/>
        <charset val="1"/>
      </font>
      <fill>
        <patternFill>
          <bgColor rgb="FFE2E5E9"/>
        </patternFill>
      </fill>
    </dxf>
    <dxf>
      <font>
        <b/>
        <sz val="10"/>
        <color rgb="FFC0503C"/>
        <name val="Calibri"/>
        <charset val="1"/>
      </font>
      <fill>
        <patternFill>
          <bgColor rgb="FFFBDAD2"/>
        </patternFill>
      </fill>
    </dxf>
    <dxf>
      <font>
        <b/>
        <sz val="10"/>
        <color rgb="FFB0741A"/>
        <name val="Calibri"/>
        <charset val="1"/>
      </font>
      <fill>
        <patternFill>
          <bgColor rgb="FFFBE8C0"/>
        </patternFill>
      </fill>
    </dxf>
    <dxf>
      <font>
        <b/>
        <sz val="10"/>
        <color rgb="FF2E7D5B"/>
        <name val="Calibri"/>
        <charset val="1"/>
      </font>
      <fill>
        <patternFill>
          <bgColor rgb="FFCDE9D6"/>
        </patternFill>
      </fill>
    </dxf>
    <dxf>
      <font>
        <b/>
        <sz val="10"/>
        <color rgb="FF2E7D5B"/>
        <name val="Calibri"/>
        <charset val="1"/>
      </font>
      <fill>
        <patternFill>
          <bgColor rgb="FFCDE9D6"/>
        </patternFill>
      </fill>
    </dxf>
    <dxf>
      <font>
        <b/>
        <sz val="10"/>
        <color rgb="FFB0741A"/>
        <name val="Calibri"/>
        <charset val="1"/>
      </font>
      <fill>
        <patternFill>
          <bgColor rgb="FFFBE8C0"/>
        </patternFill>
      </fill>
    </dxf>
    <dxf>
      <font>
        <b/>
        <sz val="10"/>
        <color rgb="FFC0503C"/>
        <name val="Calibri"/>
        <charset val="1"/>
      </font>
      <fill>
        <patternFill>
          <bgColor rgb="FFF6C7B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FF2F4"/>
      <rgbColor rgb="FFFF00FF"/>
      <rgbColor rgb="FF00FFFF"/>
      <rgbColor rgb="FF800000"/>
      <rgbColor rgb="FF008000"/>
      <rgbColor rgb="FF000080"/>
      <rgbColor rgb="FFB0741A"/>
      <rgbColor rgb="FF800080"/>
      <rgbColor rgb="FF1B9AAA"/>
      <rgbColor rgb="FFD7DEE2"/>
      <rgbColor rgb="FF878787"/>
      <rgbColor rgb="FF6B747A"/>
      <rgbColor rgb="FFC0504D"/>
      <rgbColor rgb="FFFBEBD1"/>
      <rgbColor rgb="FFE1F1F2"/>
      <rgbColor rgb="FF3A464C"/>
      <rgbColor rgb="FFF5F8F9"/>
      <rgbColor rgb="FF5A6A72"/>
      <rgbColor rgb="FFD9D9D9"/>
      <rgbColor rgb="FF000080"/>
      <rgbColor rgb="FFFF00FF"/>
      <rgbColor rgb="FFF9F9F9"/>
      <rgbColor rgb="FF00FFFF"/>
      <rgbColor rgb="FF800080"/>
      <rgbColor rgb="FF800000"/>
      <rgbColor rgb="FF2A6470"/>
      <rgbColor rgb="FF0000FF"/>
      <rgbColor rgb="FF00CCFF"/>
      <rgbColor rgb="FFE3F2EA"/>
      <rgbColor rgb="FFCDE9D6"/>
      <rgbColor rgb="FFFBE8C0"/>
      <rgbColor rgb="FFE2E5E9"/>
      <rgbColor rgb="FFFBDAD2"/>
      <rgbColor rgb="FFFBE0DB"/>
      <rgbColor rgb="FFF6C7BD"/>
      <rgbColor rgb="FF4F81BD"/>
      <rgbColor rgb="FF33CCCC"/>
      <rgbColor rgb="FF9BBB59"/>
      <rgbColor rgb="FFE6EAF2"/>
      <rgbColor rgb="FFE8A33D"/>
      <rgbColor rgb="FFFF6600"/>
      <rgbColor rgb="FF8064A2"/>
      <rgbColor rgb="FF9AA7AE"/>
      <rgbColor rgb="FF0D4A54"/>
      <rgbColor rgb="FF2E7D5B"/>
      <rgbColor rgb="FF2A363C"/>
      <rgbColor rgb="FF222B30"/>
      <rgbColor rgb="FF993300"/>
      <rgbColor rgb="FFC0503C"/>
      <rgbColor rgb="FF34507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Geplant vs. Ist je Bereich (Std.)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Auswertung!$C$9</c:f>
              <c:strCache>
                <c:ptCount val="1"/>
                <c:pt idx="0">
                  <c:v>Geplant (Std.)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Auswertung!$A$10:$A$15</c:f>
              <c:strCache>
                <c:ptCount val="6"/>
                <c:pt idx="0">
                  <c:v>Projekte &amp; Aufträge</c:v>
                </c:pt>
                <c:pt idx="1">
                  <c:v>Verwaltung &amp; Orga</c:v>
                </c:pt>
                <c:pt idx="2">
                  <c:v>Finanzen &amp; Controlling</c:v>
                </c:pt>
                <c:pt idx="3">
                  <c:v>Kundenkontakt</c:v>
                </c:pt>
                <c:pt idx="4">
                  <c:v>Team &amp; Personal</c:v>
                </c:pt>
                <c:pt idx="5">
                  <c:v>Kommunikation &amp; Marketing</c:v>
                </c:pt>
              </c:strCache>
            </c:strRef>
          </c:cat>
          <c:val>
            <c:numRef>
              <c:f>Auswertung!$C$10:$C$15</c:f>
              <c:numCache>
                <c:formatCode>0.0</c:formatCode>
                <c:ptCount val="6"/>
                <c:pt idx="0">
                  <c:v>7.5</c:v>
                </c:pt>
                <c:pt idx="1">
                  <c:v>6</c:v>
                </c:pt>
                <c:pt idx="2">
                  <c:v>10</c:v>
                </c:pt>
                <c:pt idx="3">
                  <c:v>8.5</c:v>
                </c:pt>
                <c:pt idx="4">
                  <c:v>11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5-4A3E-BB3A-2AE87FFDB97D}"/>
            </c:ext>
          </c:extLst>
        </c:ser>
        <c:ser>
          <c:idx val="1"/>
          <c:order val="1"/>
          <c:tx>
            <c:strRef>
              <c:f>Auswertung!$D$9</c:f>
              <c:strCache>
                <c:ptCount val="1"/>
                <c:pt idx="0">
                  <c:v>Ist (Std.)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Auswertung!$A$10:$A$15</c:f>
              <c:strCache>
                <c:ptCount val="6"/>
                <c:pt idx="0">
                  <c:v>Projekte &amp; Aufträge</c:v>
                </c:pt>
                <c:pt idx="1">
                  <c:v>Verwaltung &amp; Orga</c:v>
                </c:pt>
                <c:pt idx="2">
                  <c:v>Finanzen &amp; Controlling</c:v>
                </c:pt>
                <c:pt idx="3">
                  <c:v>Kundenkontakt</c:v>
                </c:pt>
                <c:pt idx="4">
                  <c:v>Team &amp; Personal</c:v>
                </c:pt>
                <c:pt idx="5">
                  <c:v>Kommunikation &amp; Marketing</c:v>
                </c:pt>
              </c:strCache>
            </c:strRef>
          </c:cat>
          <c:val>
            <c:numRef>
              <c:f>Auswertung!$D$10:$D$15</c:f>
              <c:numCache>
                <c:formatCode>0.0</c:formatCode>
                <c:ptCount val="6"/>
                <c:pt idx="0">
                  <c:v>4</c:v>
                </c:pt>
                <c:pt idx="1">
                  <c:v>2.5</c:v>
                </c:pt>
                <c:pt idx="2">
                  <c:v>8.5</c:v>
                </c:pt>
                <c:pt idx="3">
                  <c:v>7.5</c:v>
                </c:pt>
                <c:pt idx="4">
                  <c:v>1.5</c:v>
                </c:pt>
                <c:pt idx="5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5-4A3E-BB3A-2AE87FFD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588981"/>
        <c:axId val="6159310"/>
      </c:barChart>
      <c:catAx>
        <c:axId val="758898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159310"/>
        <c:crosses val="autoZero"/>
        <c:auto val="1"/>
        <c:lblAlgn val="ctr"/>
        <c:lblOffset val="100"/>
        <c:noMultiLvlLbl val="0"/>
      </c:catAx>
      <c:valAx>
        <c:axId val="6159310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58898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Status-Verteilung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Auswertung!$B$19</c:f>
              <c:strCache>
                <c:ptCount val="1"/>
                <c:pt idx="0">
                  <c:v>Anzahl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AA-4DA6-987F-F5094210F42F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BAA-4DA6-987F-F5094210F42F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BBAA-4DA6-987F-F5094210F42F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BBAA-4DA6-987F-F5094210F42F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BBAA-4DA6-987F-F5094210F42F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BBAA-4DA6-987F-F5094210F42F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BBAA-4DA6-987F-F5094210F42F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BBAA-4DA6-987F-F5094210F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Auswertung!$A$20:$A$23</c:f>
              <c:strCache>
                <c:ptCount val="4"/>
                <c:pt idx="0">
                  <c:v>Offen</c:v>
                </c:pt>
                <c:pt idx="1">
                  <c:v>In Arbeit</c:v>
                </c:pt>
                <c:pt idx="2">
                  <c:v>Erledigt</c:v>
                </c:pt>
                <c:pt idx="3">
                  <c:v>Verschoben</c:v>
                </c:pt>
              </c:strCache>
            </c:strRef>
          </c:cat>
          <c:val>
            <c:numRef>
              <c:f>Auswertung!$B$20:$B$23</c:f>
              <c:numCache>
                <c:formatCode>0</c:formatCode>
                <c:ptCount val="4"/>
                <c:pt idx="0">
                  <c:v>7</c:v>
                </c:pt>
                <c:pt idx="1">
                  <c:v>6</c:v>
                </c:pt>
                <c:pt idx="2">
                  <c:v>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AA-4DA6-987F-F5094210F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14</xdr:col>
      <xdr:colOff>409320</xdr:colOff>
      <xdr:row>18</xdr:row>
      <xdr:rowOff>114840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24</xdr:row>
      <xdr:rowOff>0</xdr:rowOff>
    </xdr:from>
    <xdr:to>
      <xdr:col>10</xdr:col>
      <xdr:colOff>905760</xdr:colOff>
      <xdr:row>35</xdr:row>
      <xdr:rowOff>118800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A54"/>
    <pageSetUpPr fitToPage="1"/>
  </sheetPr>
  <dimension ref="A1:O40"/>
  <sheetViews>
    <sheetView showGridLines="0" tabSelected="1" zoomScaleNormal="100" workbookViewId="0">
      <pane ySplit="8" topLeftCell="A9" activePane="bottomLeft" state="frozen"/>
      <selection pane="bottomLeft" activeCell="D36" sqref="D36:O36"/>
    </sheetView>
  </sheetViews>
  <sheetFormatPr baseColWidth="10" defaultColWidth="8.7109375" defaultRowHeight="15" x14ac:dyDescent="0.25"/>
  <cols>
    <col min="1" max="1" width="5" customWidth="1"/>
    <col min="2" max="3" width="12" customWidth="1"/>
    <col min="4" max="4" width="6" customWidth="1"/>
    <col min="5" max="5" width="34" customWidth="1"/>
    <col min="6" max="6" width="20" customWidth="1"/>
    <col min="7" max="7" width="14" customWidth="1"/>
    <col min="8" max="8" width="11" customWidth="1"/>
    <col min="9" max="9" width="12" customWidth="1"/>
    <col min="10" max="10" width="11" customWidth="1"/>
    <col min="11" max="11" width="10" customWidth="1"/>
    <col min="12" max="12" width="11" customWidth="1"/>
    <col min="13" max="14" width="12" customWidth="1"/>
    <col min="15" max="15" width="30" customWidth="1"/>
  </cols>
  <sheetData>
    <row r="1" spans="1:15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6" customHeight="1" x14ac:dyDescent="0.25">
      <c r="A2" s="14" t="s">
        <v>93</v>
      </c>
      <c r="B2" s="14"/>
      <c r="C2" s="14"/>
      <c r="D2" s="14"/>
      <c r="E2" s="14"/>
      <c r="F2" s="14"/>
      <c r="G2" s="14"/>
      <c r="H2" s="14"/>
      <c r="I2" s="13" t="s">
        <v>0</v>
      </c>
      <c r="J2" s="13"/>
      <c r="K2" s="13"/>
      <c r="L2" s="12" t="s">
        <v>94</v>
      </c>
      <c r="M2" s="12"/>
      <c r="N2" s="12"/>
      <c r="O2" s="12"/>
    </row>
    <row r="3" spans="1:15" ht="19.5" customHeight="1" x14ac:dyDescent="0.25">
      <c r="A3" s="11" t="s">
        <v>1</v>
      </c>
      <c r="B3" s="11"/>
      <c r="C3" s="11"/>
      <c r="D3" s="11"/>
      <c r="E3" s="11"/>
      <c r="F3" s="11"/>
      <c r="G3" s="11"/>
      <c r="H3" s="11"/>
      <c r="I3" s="10" t="s">
        <v>2</v>
      </c>
      <c r="J3" s="10"/>
      <c r="K3" s="10"/>
      <c r="L3" s="9" t="s">
        <v>3</v>
      </c>
      <c r="M3" s="9"/>
      <c r="N3" s="9"/>
      <c r="O3" s="9"/>
    </row>
    <row r="4" spans="1:15" ht="7.5" customHeight="1" x14ac:dyDescent="0.25"/>
    <row r="5" spans="1:15" ht="30" customHeight="1" x14ac:dyDescent="0.25">
      <c r="A5" s="8">
        <f>COUNTA(E9:E28)</f>
        <v>20</v>
      </c>
      <c r="B5" s="8"/>
      <c r="C5" s="8"/>
      <c r="D5" s="7">
        <f>COUNTIF(I9:I28,"Erledigt")</f>
        <v>6</v>
      </c>
      <c r="E5" s="7"/>
      <c r="F5" s="7"/>
      <c r="G5" s="6">
        <f>COUNTIF(I9:I28,"In Arbeit")</f>
        <v>6</v>
      </c>
      <c r="H5" s="6"/>
      <c r="I5" s="6"/>
      <c r="J5" s="5">
        <f>COUNTIF(I9:I28,"Offen")</f>
        <v>7</v>
      </c>
      <c r="K5" s="5"/>
      <c r="L5" s="5"/>
      <c r="M5" s="4">
        <f>IFERROR(AVERAGE(N9:N28),0)</f>
        <v>0.46999999999999992</v>
      </c>
      <c r="N5" s="4"/>
      <c r="O5" s="4"/>
    </row>
    <row r="6" spans="1:15" ht="15" customHeight="1" x14ac:dyDescent="0.25">
      <c r="A6" s="3" t="s">
        <v>4</v>
      </c>
      <c r="B6" s="3"/>
      <c r="C6" s="3"/>
      <c r="D6" s="2" t="s">
        <v>5</v>
      </c>
      <c r="E6" s="2"/>
      <c r="F6" s="2"/>
      <c r="G6" s="1" t="s">
        <v>6</v>
      </c>
      <c r="H6" s="1"/>
      <c r="I6" s="1"/>
      <c r="J6" s="63" t="s">
        <v>7</v>
      </c>
      <c r="K6" s="63"/>
      <c r="L6" s="63"/>
      <c r="M6" s="64" t="s">
        <v>8</v>
      </c>
      <c r="N6" s="64"/>
      <c r="O6" s="64"/>
    </row>
    <row r="7" spans="1:15" ht="7.5" customHeight="1" x14ac:dyDescent="0.25"/>
    <row r="8" spans="1:15" ht="30" customHeight="1" x14ac:dyDescent="0.25">
      <c r="A8" s="16" t="s">
        <v>9</v>
      </c>
      <c r="B8" s="16" t="s">
        <v>10</v>
      </c>
      <c r="C8" s="16" t="s">
        <v>11</v>
      </c>
      <c r="D8" s="16" t="s">
        <v>12</v>
      </c>
      <c r="E8" s="16" t="s">
        <v>13</v>
      </c>
      <c r="F8" s="16" t="s">
        <v>14</v>
      </c>
      <c r="G8" s="16" t="s">
        <v>15</v>
      </c>
      <c r="H8" s="16" t="s">
        <v>16</v>
      </c>
      <c r="I8" s="16" t="s">
        <v>17</v>
      </c>
      <c r="J8" s="16" t="s">
        <v>18</v>
      </c>
      <c r="K8" s="16" t="s">
        <v>19</v>
      </c>
      <c r="L8" s="16" t="s">
        <v>20</v>
      </c>
      <c r="M8" s="16" t="s">
        <v>21</v>
      </c>
      <c r="N8" s="16" t="s">
        <v>22</v>
      </c>
      <c r="O8" s="16" t="s">
        <v>23</v>
      </c>
    </row>
    <row r="9" spans="1:15" ht="18.75" customHeight="1" x14ac:dyDescent="0.25">
      <c r="A9" s="17">
        <v>1</v>
      </c>
      <c r="B9" s="18">
        <v>46083</v>
      </c>
      <c r="C9" s="19" t="str">
        <f t="shared" ref="C9:C28" si="0">IF(B9="","",CHOOSE(WEEKDAY(B9,2),"Montag","Dienstag","Mittwoch","Donnerstag","Freitag","Samstag","Sonntag"))</f>
        <v>Montag</v>
      </c>
      <c r="D9" s="20">
        <f t="shared" ref="D9:D28" si="1">IF(B9="","",WEEKNUM(B9,2))</f>
        <v>10</v>
      </c>
      <c r="E9" s="21" t="s">
        <v>24</v>
      </c>
      <c r="F9" s="21" t="s">
        <v>25</v>
      </c>
      <c r="G9" s="21" t="s">
        <v>26</v>
      </c>
      <c r="H9" s="17" t="s">
        <v>27</v>
      </c>
      <c r="I9" s="17" t="s">
        <v>28</v>
      </c>
      <c r="J9" s="22">
        <v>2</v>
      </c>
      <c r="K9" s="22">
        <v>1.5</v>
      </c>
      <c r="L9" s="22">
        <f t="shared" ref="L9:L28" si="2">IF(K9="","",K9-J9)</f>
        <v>-0.5</v>
      </c>
      <c r="M9" s="23">
        <v>0</v>
      </c>
      <c r="N9" s="24">
        <v>1</v>
      </c>
      <c r="O9" s="25"/>
    </row>
    <row r="10" spans="1:15" ht="18.75" customHeight="1" x14ac:dyDescent="0.25">
      <c r="A10" s="26">
        <v>2</v>
      </c>
      <c r="B10" s="27">
        <v>46084</v>
      </c>
      <c r="C10" s="28" t="str">
        <f t="shared" si="0"/>
        <v>Dienstag</v>
      </c>
      <c r="D10" s="29">
        <f t="shared" si="1"/>
        <v>10</v>
      </c>
      <c r="E10" s="30" t="s">
        <v>29</v>
      </c>
      <c r="F10" s="30" t="s">
        <v>30</v>
      </c>
      <c r="G10" s="30" t="s">
        <v>31</v>
      </c>
      <c r="H10" s="26" t="s">
        <v>32</v>
      </c>
      <c r="I10" s="26" t="s">
        <v>28</v>
      </c>
      <c r="J10" s="31">
        <v>3</v>
      </c>
      <c r="K10" s="31">
        <v>3.5</v>
      </c>
      <c r="L10" s="31">
        <f t="shared" si="2"/>
        <v>0.5</v>
      </c>
      <c r="M10" s="32">
        <v>0</v>
      </c>
      <c r="N10" s="33">
        <v>1</v>
      </c>
      <c r="O10" s="34"/>
    </row>
    <row r="11" spans="1:15" ht="18.75" customHeight="1" x14ac:dyDescent="0.25">
      <c r="A11" s="17">
        <v>3</v>
      </c>
      <c r="B11" s="18">
        <v>46085</v>
      </c>
      <c r="C11" s="19" t="str">
        <f t="shared" si="0"/>
        <v>Mittwoch</v>
      </c>
      <c r="D11" s="20">
        <f t="shared" si="1"/>
        <v>10</v>
      </c>
      <c r="E11" s="21" t="s">
        <v>33</v>
      </c>
      <c r="F11" s="21" t="s">
        <v>34</v>
      </c>
      <c r="G11" s="21" t="s">
        <v>35</v>
      </c>
      <c r="H11" s="17" t="s">
        <v>27</v>
      </c>
      <c r="I11" s="17" t="s">
        <v>36</v>
      </c>
      <c r="J11" s="22">
        <v>4</v>
      </c>
      <c r="K11" s="22">
        <v>4</v>
      </c>
      <c r="L11" s="22">
        <f t="shared" si="2"/>
        <v>0</v>
      </c>
      <c r="M11" s="23">
        <v>800</v>
      </c>
      <c r="N11" s="24">
        <v>0.6</v>
      </c>
      <c r="O11" s="25"/>
    </row>
    <row r="12" spans="1:15" ht="18.75" customHeight="1" x14ac:dyDescent="0.25">
      <c r="A12" s="26">
        <v>4</v>
      </c>
      <c r="B12" s="27">
        <v>46086</v>
      </c>
      <c r="C12" s="28" t="str">
        <f t="shared" si="0"/>
        <v>Donnerstag</v>
      </c>
      <c r="D12" s="29">
        <f t="shared" si="1"/>
        <v>10</v>
      </c>
      <c r="E12" s="30" t="s">
        <v>37</v>
      </c>
      <c r="F12" s="30" t="s">
        <v>38</v>
      </c>
      <c r="G12" s="30" t="s">
        <v>26</v>
      </c>
      <c r="H12" s="26" t="s">
        <v>32</v>
      </c>
      <c r="I12" s="26" t="s">
        <v>28</v>
      </c>
      <c r="J12" s="31">
        <v>1.5</v>
      </c>
      <c r="K12" s="31">
        <v>1.5</v>
      </c>
      <c r="L12" s="31">
        <f t="shared" si="2"/>
        <v>0</v>
      </c>
      <c r="M12" s="32">
        <v>0</v>
      </c>
      <c r="N12" s="33">
        <v>1</v>
      </c>
      <c r="O12" s="34"/>
    </row>
    <row r="13" spans="1:15" ht="18.75" customHeight="1" x14ac:dyDescent="0.25">
      <c r="A13" s="17">
        <v>5</v>
      </c>
      <c r="B13" s="18">
        <v>46087</v>
      </c>
      <c r="C13" s="19" t="str">
        <f t="shared" si="0"/>
        <v>Freitag</v>
      </c>
      <c r="D13" s="20">
        <f t="shared" si="1"/>
        <v>10</v>
      </c>
      <c r="E13" s="21" t="s">
        <v>39</v>
      </c>
      <c r="F13" s="21" t="s">
        <v>40</v>
      </c>
      <c r="G13" s="21" t="s">
        <v>41</v>
      </c>
      <c r="H13" s="17" t="s">
        <v>27</v>
      </c>
      <c r="I13" s="17" t="s">
        <v>28</v>
      </c>
      <c r="J13" s="22">
        <v>3</v>
      </c>
      <c r="K13" s="22">
        <v>2.5</v>
      </c>
      <c r="L13" s="22">
        <f t="shared" si="2"/>
        <v>-0.5</v>
      </c>
      <c r="M13" s="23">
        <v>0</v>
      </c>
      <c r="N13" s="24">
        <v>1</v>
      </c>
      <c r="O13" s="25"/>
    </row>
    <row r="14" spans="1:15" ht="18.75" customHeight="1" x14ac:dyDescent="0.25">
      <c r="A14" s="26">
        <v>6</v>
      </c>
      <c r="B14" s="27">
        <v>46090</v>
      </c>
      <c r="C14" s="28" t="str">
        <f t="shared" si="0"/>
        <v>Montag</v>
      </c>
      <c r="D14" s="29">
        <f t="shared" si="1"/>
        <v>11</v>
      </c>
      <c r="E14" s="30" t="s">
        <v>42</v>
      </c>
      <c r="F14" s="30" t="s">
        <v>43</v>
      </c>
      <c r="G14" s="30" t="s">
        <v>44</v>
      </c>
      <c r="H14" s="26" t="s">
        <v>45</v>
      </c>
      <c r="I14" s="26" t="s">
        <v>36</v>
      </c>
      <c r="J14" s="31">
        <v>5</v>
      </c>
      <c r="K14" s="31">
        <v>2</v>
      </c>
      <c r="L14" s="31">
        <f t="shared" si="2"/>
        <v>-3</v>
      </c>
      <c r="M14" s="32">
        <v>450</v>
      </c>
      <c r="N14" s="33">
        <v>0.4</v>
      </c>
      <c r="O14" s="34"/>
    </row>
    <row r="15" spans="1:15" ht="18.75" customHeight="1" x14ac:dyDescent="0.25">
      <c r="A15" s="17">
        <v>7</v>
      </c>
      <c r="B15" s="18">
        <v>46091</v>
      </c>
      <c r="C15" s="19" t="str">
        <f t="shared" si="0"/>
        <v>Dienstag</v>
      </c>
      <c r="D15" s="20">
        <f t="shared" si="1"/>
        <v>11</v>
      </c>
      <c r="E15" s="21" t="s">
        <v>46</v>
      </c>
      <c r="F15" s="21" t="s">
        <v>30</v>
      </c>
      <c r="G15" s="21" t="s">
        <v>31</v>
      </c>
      <c r="H15" s="17" t="s">
        <v>27</v>
      </c>
      <c r="I15" s="17" t="s">
        <v>36</v>
      </c>
      <c r="J15" s="22">
        <v>4</v>
      </c>
      <c r="K15" s="22">
        <v>3</v>
      </c>
      <c r="L15" s="22">
        <f t="shared" si="2"/>
        <v>-1</v>
      </c>
      <c r="M15" s="23">
        <v>0</v>
      </c>
      <c r="N15" s="24">
        <v>0.7</v>
      </c>
      <c r="O15" s="25"/>
    </row>
    <row r="16" spans="1:15" ht="18.75" customHeight="1" x14ac:dyDescent="0.25">
      <c r="A16" s="26">
        <v>8</v>
      </c>
      <c r="B16" s="27">
        <v>46092</v>
      </c>
      <c r="C16" s="28" t="str">
        <f t="shared" si="0"/>
        <v>Mittwoch</v>
      </c>
      <c r="D16" s="29">
        <f t="shared" si="1"/>
        <v>11</v>
      </c>
      <c r="E16" s="30" t="s">
        <v>47</v>
      </c>
      <c r="F16" s="30" t="s">
        <v>38</v>
      </c>
      <c r="G16" s="30" t="s">
        <v>48</v>
      </c>
      <c r="H16" s="26" t="s">
        <v>32</v>
      </c>
      <c r="I16" s="26" t="s">
        <v>49</v>
      </c>
      <c r="J16" s="31">
        <v>3</v>
      </c>
      <c r="K16" s="31"/>
      <c r="L16" s="31" t="str">
        <f t="shared" si="2"/>
        <v/>
      </c>
      <c r="M16" s="32">
        <v>0</v>
      </c>
      <c r="N16" s="33">
        <v>0</v>
      </c>
      <c r="O16" s="34"/>
    </row>
    <row r="17" spans="1:15" ht="18.75" customHeight="1" x14ac:dyDescent="0.25">
      <c r="A17" s="17">
        <v>9</v>
      </c>
      <c r="B17" s="18">
        <v>46093</v>
      </c>
      <c r="C17" s="19" t="str">
        <f t="shared" si="0"/>
        <v>Donnerstag</v>
      </c>
      <c r="D17" s="20">
        <f t="shared" si="1"/>
        <v>11</v>
      </c>
      <c r="E17" s="21" t="s">
        <v>50</v>
      </c>
      <c r="F17" s="21" t="s">
        <v>40</v>
      </c>
      <c r="G17" s="21" t="s">
        <v>41</v>
      </c>
      <c r="H17" s="17" t="s">
        <v>27</v>
      </c>
      <c r="I17" s="17" t="s">
        <v>28</v>
      </c>
      <c r="J17" s="22">
        <v>2.5</v>
      </c>
      <c r="K17" s="22">
        <v>3</v>
      </c>
      <c r="L17" s="22">
        <f t="shared" si="2"/>
        <v>0.5</v>
      </c>
      <c r="M17" s="23">
        <v>120</v>
      </c>
      <c r="N17" s="24">
        <v>1</v>
      </c>
      <c r="O17" s="25"/>
    </row>
    <row r="18" spans="1:15" ht="18.75" customHeight="1" x14ac:dyDescent="0.25">
      <c r="A18" s="26">
        <v>10</v>
      </c>
      <c r="B18" s="27">
        <v>46094</v>
      </c>
      <c r="C18" s="28" t="str">
        <f t="shared" si="0"/>
        <v>Freitag</v>
      </c>
      <c r="D18" s="29">
        <f t="shared" si="1"/>
        <v>11</v>
      </c>
      <c r="E18" s="30" t="s">
        <v>51</v>
      </c>
      <c r="F18" s="30" t="s">
        <v>30</v>
      </c>
      <c r="G18" s="30" t="s">
        <v>31</v>
      </c>
      <c r="H18" s="26" t="s">
        <v>32</v>
      </c>
      <c r="I18" s="26" t="s">
        <v>28</v>
      </c>
      <c r="J18" s="31">
        <v>2</v>
      </c>
      <c r="K18" s="31">
        <v>2</v>
      </c>
      <c r="L18" s="31">
        <f t="shared" si="2"/>
        <v>0</v>
      </c>
      <c r="M18" s="32">
        <v>0</v>
      </c>
      <c r="N18" s="33">
        <v>1</v>
      </c>
      <c r="O18" s="34"/>
    </row>
    <row r="19" spans="1:15" ht="18.75" customHeight="1" x14ac:dyDescent="0.25">
      <c r="A19" s="17">
        <v>11</v>
      </c>
      <c r="B19" s="18">
        <v>46097</v>
      </c>
      <c r="C19" s="19" t="str">
        <f t="shared" si="0"/>
        <v>Montag</v>
      </c>
      <c r="D19" s="20">
        <f t="shared" si="1"/>
        <v>12</v>
      </c>
      <c r="E19" s="21" t="s">
        <v>52</v>
      </c>
      <c r="F19" s="21" t="s">
        <v>43</v>
      </c>
      <c r="G19" s="21" t="s">
        <v>44</v>
      </c>
      <c r="H19" s="17" t="s">
        <v>32</v>
      </c>
      <c r="I19" s="17" t="s">
        <v>36</v>
      </c>
      <c r="J19" s="22">
        <v>6</v>
      </c>
      <c r="K19" s="22">
        <v>3.5</v>
      </c>
      <c r="L19" s="22">
        <f t="shared" si="2"/>
        <v>-2.5</v>
      </c>
      <c r="M19" s="23">
        <v>600</v>
      </c>
      <c r="N19" s="24">
        <v>0.5</v>
      </c>
      <c r="O19" s="25"/>
    </row>
    <row r="20" spans="1:15" ht="18.75" customHeight="1" x14ac:dyDescent="0.25">
      <c r="A20" s="26">
        <v>12</v>
      </c>
      <c r="B20" s="27">
        <v>46098</v>
      </c>
      <c r="C20" s="28" t="str">
        <f t="shared" si="0"/>
        <v>Dienstag</v>
      </c>
      <c r="D20" s="29">
        <f t="shared" si="1"/>
        <v>12</v>
      </c>
      <c r="E20" s="30" t="s">
        <v>53</v>
      </c>
      <c r="F20" s="30" t="s">
        <v>34</v>
      </c>
      <c r="G20" s="30" t="s">
        <v>35</v>
      </c>
      <c r="H20" s="26" t="s">
        <v>45</v>
      </c>
      <c r="I20" s="26" t="s">
        <v>49</v>
      </c>
      <c r="J20" s="31">
        <v>1.5</v>
      </c>
      <c r="K20" s="31"/>
      <c r="L20" s="31" t="str">
        <f t="shared" si="2"/>
        <v/>
      </c>
      <c r="M20" s="32">
        <v>0</v>
      </c>
      <c r="N20" s="33">
        <v>0</v>
      </c>
      <c r="O20" s="34"/>
    </row>
    <row r="21" spans="1:15" ht="18.75" customHeight="1" x14ac:dyDescent="0.25">
      <c r="A21" s="17">
        <v>13</v>
      </c>
      <c r="B21" s="18">
        <v>46099</v>
      </c>
      <c r="C21" s="19" t="str">
        <f t="shared" si="0"/>
        <v>Mittwoch</v>
      </c>
      <c r="D21" s="20">
        <f t="shared" si="1"/>
        <v>12</v>
      </c>
      <c r="E21" s="21" t="s">
        <v>54</v>
      </c>
      <c r="F21" s="21" t="s">
        <v>25</v>
      </c>
      <c r="G21" s="21" t="s">
        <v>26</v>
      </c>
      <c r="H21" s="17" t="s">
        <v>45</v>
      </c>
      <c r="I21" s="17" t="s">
        <v>36</v>
      </c>
      <c r="J21" s="22">
        <v>2</v>
      </c>
      <c r="K21" s="22">
        <v>1</v>
      </c>
      <c r="L21" s="22">
        <f t="shared" si="2"/>
        <v>-1</v>
      </c>
      <c r="M21" s="23">
        <v>0</v>
      </c>
      <c r="N21" s="24">
        <v>0.3</v>
      </c>
      <c r="O21" s="25"/>
    </row>
    <row r="22" spans="1:15" ht="18.75" customHeight="1" x14ac:dyDescent="0.25">
      <c r="A22" s="26">
        <v>14</v>
      </c>
      <c r="B22" s="27">
        <v>46100</v>
      </c>
      <c r="C22" s="28" t="str">
        <f t="shared" si="0"/>
        <v>Donnerstag</v>
      </c>
      <c r="D22" s="29">
        <f t="shared" si="1"/>
        <v>12</v>
      </c>
      <c r="E22" s="30" t="s">
        <v>55</v>
      </c>
      <c r="F22" s="30" t="s">
        <v>38</v>
      </c>
      <c r="G22" s="30" t="s">
        <v>48</v>
      </c>
      <c r="H22" s="26" t="s">
        <v>32</v>
      </c>
      <c r="I22" s="26" t="s">
        <v>49</v>
      </c>
      <c r="J22" s="31">
        <v>4</v>
      </c>
      <c r="K22" s="31"/>
      <c r="L22" s="31" t="str">
        <f t="shared" si="2"/>
        <v/>
      </c>
      <c r="M22" s="32">
        <v>350</v>
      </c>
      <c r="N22" s="33">
        <v>0</v>
      </c>
      <c r="O22" s="34"/>
    </row>
    <row r="23" spans="1:15" ht="18.75" customHeight="1" x14ac:dyDescent="0.25">
      <c r="A23" s="17">
        <v>15</v>
      </c>
      <c r="B23" s="18">
        <v>46101</v>
      </c>
      <c r="C23" s="19" t="str">
        <f t="shared" si="0"/>
        <v>Freitag</v>
      </c>
      <c r="D23" s="20">
        <f t="shared" si="1"/>
        <v>12</v>
      </c>
      <c r="E23" s="21" t="s">
        <v>56</v>
      </c>
      <c r="F23" s="21" t="s">
        <v>40</v>
      </c>
      <c r="G23" s="21" t="s">
        <v>41</v>
      </c>
      <c r="H23" s="17" t="s">
        <v>27</v>
      </c>
      <c r="I23" s="17" t="s">
        <v>36</v>
      </c>
      <c r="J23" s="22">
        <v>3</v>
      </c>
      <c r="K23" s="22">
        <v>2</v>
      </c>
      <c r="L23" s="22">
        <f t="shared" si="2"/>
        <v>-1</v>
      </c>
      <c r="M23" s="23">
        <v>0</v>
      </c>
      <c r="N23" s="24">
        <v>0.6</v>
      </c>
      <c r="O23" s="25"/>
    </row>
    <row r="24" spans="1:15" ht="18.75" customHeight="1" x14ac:dyDescent="0.25">
      <c r="A24" s="26">
        <v>16</v>
      </c>
      <c r="B24" s="27">
        <v>46104</v>
      </c>
      <c r="C24" s="28" t="str">
        <f t="shared" si="0"/>
        <v>Montag</v>
      </c>
      <c r="D24" s="29">
        <f t="shared" si="1"/>
        <v>13</v>
      </c>
      <c r="E24" s="30" t="s">
        <v>57</v>
      </c>
      <c r="F24" s="30" t="s">
        <v>34</v>
      </c>
      <c r="G24" s="30" t="s">
        <v>35</v>
      </c>
      <c r="H24" s="26" t="s">
        <v>27</v>
      </c>
      <c r="I24" s="26" t="s">
        <v>49</v>
      </c>
      <c r="J24" s="31">
        <v>2</v>
      </c>
      <c r="K24" s="31"/>
      <c r="L24" s="31" t="str">
        <f t="shared" si="2"/>
        <v/>
      </c>
      <c r="M24" s="32">
        <v>0</v>
      </c>
      <c r="N24" s="33">
        <v>0.2</v>
      </c>
      <c r="O24" s="34"/>
    </row>
    <row r="25" spans="1:15" ht="18.75" customHeight="1" x14ac:dyDescent="0.25">
      <c r="A25" s="17">
        <v>17</v>
      </c>
      <c r="B25" s="18">
        <v>46105</v>
      </c>
      <c r="C25" s="19" t="str">
        <f t="shared" si="0"/>
        <v>Dienstag</v>
      </c>
      <c r="D25" s="20">
        <f t="shared" si="1"/>
        <v>13</v>
      </c>
      <c r="E25" s="21" t="s">
        <v>58</v>
      </c>
      <c r="F25" s="21" t="s">
        <v>43</v>
      </c>
      <c r="G25" s="21" t="s">
        <v>44</v>
      </c>
      <c r="H25" s="17" t="s">
        <v>32</v>
      </c>
      <c r="I25" s="17" t="s">
        <v>59</v>
      </c>
      <c r="J25" s="22">
        <v>3</v>
      </c>
      <c r="K25" s="22"/>
      <c r="L25" s="22" t="str">
        <f t="shared" si="2"/>
        <v/>
      </c>
      <c r="M25" s="23">
        <v>0</v>
      </c>
      <c r="N25" s="24">
        <v>0</v>
      </c>
      <c r="O25" s="25"/>
    </row>
    <row r="26" spans="1:15" ht="18.75" customHeight="1" x14ac:dyDescent="0.25">
      <c r="A26" s="26">
        <v>18</v>
      </c>
      <c r="B26" s="27">
        <v>46106</v>
      </c>
      <c r="C26" s="28" t="str">
        <f t="shared" si="0"/>
        <v>Mittwoch</v>
      </c>
      <c r="D26" s="29">
        <f t="shared" si="1"/>
        <v>13</v>
      </c>
      <c r="E26" s="30" t="s">
        <v>60</v>
      </c>
      <c r="F26" s="30" t="s">
        <v>30</v>
      </c>
      <c r="G26" s="30" t="s">
        <v>31</v>
      </c>
      <c r="H26" s="26" t="s">
        <v>45</v>
      </c>
      <c r="I26" s="26" t="s">
        <v>49</v>
      </c>
      <c r="J26" s="31">
        <v>1</v>
      </c>
      <c r="K26" s="31"/>
      <c r="L26" s="31" t="str">
        <f t="shared" si="2"/>
        <v/>
      </c>
      <c r="M26" s="32">
        <v>0</v>
      </c>
      <c r="N26" s="33">
        <v>0</v>
      </c>
      <c r="O26" s="34"/>
    </row>
    <row r="27" spans="1:15" ht="18.75" customHeight="1" x14ac:dyDescent="0.25">
      <c r="A27" s="17">
        <v>19</v>
      </c>
      <c r="B27" s="18">
        <v>46107</v>
      </c>
      <c r="C27" s="19" t="str">
        <f t="shared" si="0"/>
        <v>Donnerstag</v>
      </c>
      <c r="D27" s="20">
        <f t="shared" si="1"/>
        <v>13</v>
      </c>
      <c r="E27" s="21" t="s">
        <v>61</v>
      </c>
      <c r="F27" s="21" t="s">
        <v>38</v>
      </c>
      <c r="G27" s="21" t="s">
        <v>26</v>
      </c>
      <c r="H27" s="17" t="s">
        <v>32</v>
      </c>
      <c r="I27" s="17" t="s">
        <v>49</v>
      </c>
      <c r="J27" s="22">
        <v>2.5</v>
      </c>
      <c r="K27" s="22"/>
      <c r="L27" s="22" t="str">
        <f t="shared" si="2"/>
        <v/>
      </c>
      <c r="M27" s="23">
        <v>0</v>
      </c>
      <c r="N27" s="24">
        <v>0.1</v>
      </c>
      <c r="O27" s="25"/>
    </row>
    <row r="28" spans="1:15" ht="18.75" customHeight="1" x14ac:dyDescent="0.25">
      <c r="A28" s="26">
        <v>20</v>
      </c>
      <c r="B28" s="27">
        <v>46112</v>
      </c>
      <c r="C28" s="28" t="str">
        <f t="shared" si="0"/>
        <v>Dienstag</v>
      </c>
      <c r="D28" s="29">
        <f t="shared" si="1"/>
        <v>14</v>
      </c>
      <c r="E28" s="30" t="s">
        <v>62</v>
      </c>
      <c r="F28" s="30" t="s">
        <v>25</v>
      </c>
      <c r="G28" s="30" t="s">
        <v>26</v>
      </c>
      <c r="H28" s="26" t="s">
        <v>27</v>
      </c>
      <c r="I28" s="26" t="s">
        <v>49</v>
      </c>
      <c r="J28" s="31">
        <v>2</v>
      </c>
      <c r="K28" s="31"/>
      <c r="L28" s="31" t="str">
        <f t="shared" si="2"/>
        <v/>
      </c>
      <c r="M28" s="32">
        <v>0</v>
      </c>
      <c r="N28" s="33">
        <v>0</v>
      </c>
      <c r="O28" s="34"/>
    </row>
    <row r="29" spans="1:15" ht="21.75" customHeight="1" x14ac:dyDescent="0.25">
      <c r="A29" s="65" t="s">
        <v>63</v>
      </c>
      <c r="B29" s="65"/>
      <c r="C29" s="65"/>
      <c r="D29" s="65"/>
      <c r="E29" s="65"/>
      <c r="F29" s="65"/>
      <c r="G29" s="65"/>
      <c r="H29" s="65"/>
      <c r="I29" s="65"/>
      <c r="J29" s="35">
        <f>SUM(J9:J28)</f>
        <v>57</v>
      </c>
      <c r="K29" s="35">
        <f>SUM(K9:K28)</f>
        <v>29.5</v>
      </c>
      <c r="L29" s="35">
        <f>SUM(L9:L28)</f>
        <v>-8.5</v>
      </c>
      <c r="M29" s="36">
        <f>SUM(M9:M28)</f>
        <v>2320</v>
      </c>
      <c r="N29" s="37">
        <f>IFERROR(AVERAGE(N9:N28),0)</f>
        <v>0.46999999999999992</v>
      </c>
      <c r="O29" s="38"/>
    </row>
    <row r="31" spans="1:15" ht="19.5" customHeight="1" x14ac:dyDescent="0.25">
      <c r="A31" s="66" t="s">
        <v>64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1:15" ht="18" customHeight="1" x14ac:dyDescent="0.25">
      <c r="B32" s="39" t="s">
        <v>65</v>
      </c>
      <c r="D32" s="67" t="s">
        <v>66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1:15" ht="18" customHeight="1" x14ac:dyDescent="0.25">
      <c r="B33" s="40" t="s">
        <v>49</v>
      </c>
      <c r="D33" s="67" t="s">
        <v>67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</row>
    <row r="34" spans="1:15" ht="18" customHeight="1" x14ac:dyDescent="0.25">
      <c r="B34" s="41" t="s">
        <v>36</v>
      </c>
      <c r="D34" s="67" t="s">
        <v>68</v>
      </c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</row>
    <row r="35" spans="1:15" ht="18" customHeight="1" x14ac:dyDescent="0.25">
      <c r="B35" s="42" t="s">
        <v>28</v>
      </c>
      <c r="D35" s="67" t="s">
        <v>69</v>
      </c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</row>
    <row r="36" spans="1:15" ht="18" customHeight="1" x14ac:dyDescent="0.25">
      <c r="B36" s="43" t="s">
        <v>70</v>
      </c>
      <c r="D36" s="67" t="s">
        <v>71</v>
      </c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5" ht="18" customHeight="1" x14ac:dyDescent="0.25">
      <c r="B37" s="44" t="s">
        <v>27</v>
      </c>
      <c r="D37" s="67" t="s">
        <v>72</v>
      </c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</row>
    <row r="38" spans="1:15" ht="18" customHeight="1" x14ac:dyDescent="0.25">
      <c r="B38" s="45" t="s">
        <v>73</v>
      </c>
      <c r="D38" s="67" t="s">
        <v>74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</row>
    <row r="40" spans="1:15" ht="30" customHeight="1" x14ac:dyDescent="0.25">
      <c r="A40" s="68" t="s">
        <v>75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</row>
  </sheetData>
  <autoFilter ref="A8:O28" xr:uid="{00000000-0009-0000-0000-000000000000}"/>
  <mergeCells count="26">
    <mergeCell ref="D35:O35"/>
    <mergeCell ref="D36:O36"/>
    <mergeCell ref="D37:O37"/>
    <mergeCell ref="D38:O38"/>
    <mergeCell ref="A40:O40"/>
    <mergeCell ref="A29:I29"/>
    <mergeCell ref="A31:O31"/>
    <mergeCell ref="D32:O32"/>
    <mergeCell ref="D33:O33"/>
    <mergeCell ref="D34:O34"/>
    <mergeCell ref="A6:C6"/>
    <mergeCell ref="D6:F6"/>
    <mergeCell ref="G6:I6"/>
    <mergeCell ref="J6:L6"/>
    <mergeCell ref="M6:O6"/>
    <mergeCell ref="A5:C5"/>
    <mergeCell ref="D5:F5"/>
    <mergeCell ref="G5:I5"/>
    <mergeCell ref="J5:L5"/>
    <mergeCell ref="M5:O5"/>
    <mergeCell ref="A2:H2"/>
    <mergeCell ref="I2:K2"/>
    <mergeCell ref="L2:O2"/>
    <mergeCell ref="A3:H3"/>
    <mergeCell ref="I3:K3"/>
    <mergeCell ref="L3:O3"/>
  </mergeCells>
  <conditionalFormatting sqref="H9:H28">
    <cfRule type="cellIs" dxfId="8" priority="6" operator="equal">
      <formula>"Hoch"</formula>
    </cfRule>
    <cfRule type="cellIs" dxfId="7" priority="7" operator="equal">
      <formula>"Mittel"</formula>
    </cfRule>
    <cfRule type="cellIs" dxfId="6" priority="8" operator="equal">
      <formula>"Niedrig"</formula>
    </cfRule>
  </conditionalFormatting>
  <conditionalFormatting sqref="I9:I28">
    <cfRule type="cellIs" dxfId="5" priority="2" operator="equal">
      <formula>"Erledigt"</formula>
    </cfRule>
    <cfRule type="cellIs" dxfId="4" priority="3" operator="equal">
      <formula>"In Arbeit"</formula>
    </cfRule>
    <cfRule type="cellIs" dxfId="3" priority="4" operator="equal">
      <formula>"Offen"</formula>
    </cfRule>
    <cfRule type="cellIs" dxfId="2" priority="5" operator="equal">
      <formula>"Verschoben"</formula>
    </cfRule>
  </conditionalFormatting>
  <conditionalFormatting sqref="L9:L28">
    <cfRule type="cellIs" dxfId="1" priority="10" operator="greaterThan">
      <formula>0</formula>
    </cfRule>
    <cfRule type="cellIs" dxfId="0" priority="11" operator="lessThan">
      <formula>0</formula>
    </cfRule>
  </conditionalFormatting>
  <conditionalFormatting sqref="N9:N28">
    <cfRule type="dataBar" priority="9">
      <dataBar>
        <cfvo type="num" val="0"/>
        <cfvo type="num" val="1"/>
        <color rgb="FF1B9AAA"/>
      </dataBar>
      <extLst>
        <ext xmlns:x14="http://schemas.microsoft.com/office/spreadsheetml/2009/9/main" uri="{B025F937-C7B1-47D3-B67F-A62EFF666E3E}">
          <x14:id>{7410AB80-A36B-45C3-AC9B-2C521B50DB57}</x14:id>
        </ext>
      </extLst>
    </cfRule>
  </conditionalFormatting>
  <dataValidations count="5">
    <dataValidation type="list" allowBlank="1" showInputMessage="1" promptTitle="Auswahl" prompt="Bitte einen Bereich wählen." sqref="F9:F28" xr:uid="{00000000-0002-0000-0000-000000000000}">
      <formula1>BereichListe</formula1>
      <formula2>0</formula2>
    </dataValidation>
    <dataValidation type="list" allowBlank="1" showInputMessage="1" promptTitle="Auswahl" prompt="Bitte verantwortliche Person wählen." sqref="G9:G28" xr:uid="{00000000-0002-0000-0000-000001000000}">
      <formula1>TeamListe</formula1>
      <formula2>0</formula2>
    </dataValidation>
    <dataValidation type="list" allowBlank="1" showInputMessage="1" promptTitle="Auswahl" prompt="Hoch, Mittel oder Niedrig." sqref="H9:H28" xr:uid="{00000000-0002-0000-0000-000002000000}">
      <formula1>PrioListe</formula1>
      <formula2>0</formula2>
    </dataValidation>
    <dataValidation type="list" allowBlank="1" showInputMessage="1" promptTitle="Auswahl" prompt="Offen, In Arbeit, Erledigt oder Verschoben." sqref="I9:I28" xr:uid="{00000000-0002-0000-0000-000003000000}">
      <formula1>StatusListe</formula1>
      <formula2>0</formula2>
    </dataValidation>
    <dataValidation type="decimal" allowBlank="1" showErrorMessage="1" errorTitle="Ungültiger Wert" error="Bitte einen Wert zwischen 0 % und 100 % eingeben." sqref="N9:N28" xr:uid="{00000000-0002-0000-0000-000004000000}">
      <formula1>0</formula1>
      <formula2>1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410AB80-A36B-45C3-AC9B-2C521B50DB57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1B9AAA"/>
            </x14:dataBar>
          </x14:cfRule>
          <xm:sqref>N9:N28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8A33D"/>
    <pageSetUpPr fitToPage="1"/>
  </sheetPr>
  <dimension ref="A1:L41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4" customWidth="1"/>
    <col min="2" max="2" width="15" customWidth="1"/>
    <col min="3" max="4" width="13" customWidth="1"/>
    <col min="5" max="6" width="12" customWidth="1"/>
    <col min="7" max="7" width="11" customWidth="1"/>
    <col min="8" max="8" width="3" customWidth="1"/>
    <col min="9" max="12" width="14" customWidth="1"/>
  </cols>
  <sheetData>
    <row r="1" spans="1:12" ht="6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3.75" customHeight="1" x14ac:dyDescent="0.25">
      <c r="A2" s="69" t="s">
        <v>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8" customHeight="1" x14ac:dyDescent="0.25">
      <c r="A3" s="11" t="s">
        <v>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7.5" customHeight="1" x14ac:dyDescent="0.25"/>
    <row r="5" spans="1:12" ht="30" customHeight="1" x14ac:dyDescent="0.25">
      <c r="A5" s="70">
        <f>COUNTA(Monatsplan!$E$9:$E$28)</f>
        <v>20</v>
      </c>
      <c r="B5" s="70"/>
      <c r="C5" s="71">
        <f>SUM(Monatsplan!$J$9:$J$28)</f>
        <v>57</v>
      </c>
      <c r="D5" s="71"/>
      <c r="E5" s="72">
        <f>SUM(Monatsplan!$K$9:$K$28)</f>
        <v>29.5</v>
      </c>
      <c r="F5" s="72"/>
      <c r="G5" s="73">
        <f>SUM(Monatsplan!$L$9:$L$28)</f>
        <v>-8.5</v>
      </c>
      <c r="H5" s="73"/>
      <c r="I5" s="74">
        <f>SUM(Monatsplan!$M$9:$M$28)</f>
        <v>2320</v>
      </c>
      <c r="J5" s="74"/>
      <c r="K5" s="75">
        <f>IFERROR(AVERAGE(Monatsplan!$N$9:$N$28),0)</f>
        <v>0.46999999999999992</v>
      </c>
      <c r="L5" s="75"/>
    </row>
    <row r="6" spans="1:12" ht="15" customHeight="1" x14ac:dyDescent="0.25">
      <c r="A6" s="3" t="s">
        <v>4</v>
      </c>
      <c r="B6" s="3"/>
      <c r="C6" s="64" t="s">
        <v>78</v>
      </c>
      <c r="D6" s="64"/>
      <c r="E6" s="3" t="s">
        <v>79</v>
      </c>
      <c r="F6" s="3"/>
      <c r="G6" s="1" t="s">
        <v>80</v>
      </c>
      <c r="H6" s="1"/>
      <c r="I6" s="2" t="s">
        <v>81</v>
      </c>
      <c r="J6" s="2"/>
      <c r="K6" s="63" t="s">
        <v>8</v>
      </c>
      <c r="L6" s="63"/>
    </row>
    <row r="7" spans="1:12" ht="7.5" customHeight="1" x14ac:dyDescent="0.25"/>
    <row r="8" spans="1:12" ht="19.5" customHeight="1" x14ac:dyDescent="0.25">
      <c r="A8" s="66" t="s">
        <v>82</v>
      </c>
      <c r="B8" s="66"/>
      <c r="C8" s="66"/>
      <c r="D8" s="66"/>
      <c r="E8" s="66"/>
      <c r="F8" s="66"/>
    </row>
    <row r="9" spans="1:12" x14ac:dyDescent="0.25">
      <c r="A9" s="47" t="s">
        <v>14</v>
      </c>
      <c r="B9" s="48" t="s">
        <v>83</v>
      </c>
      <c r="C9" s="48" t="s">
        <v>78</v>
      </c>
      <c r="D9" s="48" t="s">
        <v>79</v>
      </c>
      <c r="E9" s="48" t="s">
        <v>81</v>
      </c>
      <c r="F9" s="48" t="s">
        <v>84</v>
      </c>
    </row>
    <row r="10" spans="1:12" ht="18" customHeight="1" x14ac:dyDescent="0.25">
      <c r="A10" s="21" t="str">
        <f>$A$36</f>
        <v>Projekte &amp; Aufträge</v>
      </c>
      <c r="B10" s="49">
        <f>COUNTIF(Monatsplan!$F$9:$F$28,$A$36)</f>
        <v>3</v>
      </c>
      <c r="C10" s="22">
        <f>SUMIF(Monatsplan!$F$9:$F$28,$A$36,Monatsplan!$J$9:$J$28)</f>
        <v>7.5</v>
      </c>
      <c r="D10" s="22">
        <f>SUMIF(Monatsplan!$F$9:$F$28,$A$36,Monatsplan!$K$9:$K$28)</f>
        <v>4</v>
      </c>
      <c r="E10" s="23">
        <f>SUMIF(Monatsplan!$F$9:$F$28,$A$36,Monatsplan!$M$9:$M$28)</f>
        <v>800</v>
      </c>
      <c r="F10" s="24">
        <f t="shared" ref="F10:F15" si="0">IFERROR(B10/SUM($B$10:$B$15),0)</f>
        <v>0.15</v>
      </c>
    </row>
    <row r="11" spans="1:12" ht="18" customHeight="1" x14ac:dyDescent="0.25">
      <c r="A11" s="30" t="str">
        <f>$A$37</f>
        <v>Verwaltung &amp; Orga</v>
      </c>
      <c r="B11" s="50">
        <f>COUNTIF(Monatsplan!$F$9:$F$28,$A$37)</f>
        <v>3</v>
      </c>
      <c r="C11" s="31">
        <f>SUMIF(Monatsplan!$F$9:$F$28,$A$37,Monatsplan!$J$9:$J$28)</f>
        <v>6</v>
      </c>
      <c r="D11" s="31">
        <f>SUMIF(Monatsplan!$F$9:$F$28,$A$37,Monatsplan!$K$9:$K$28)</f>
        <v>2.5</v>
      </c>
      <c r="E11" s="32">
        <f>SUMIF(Monatsplan!$F$9:$F$28,$A$37,Monatsplan!$M$9:$M$28)</f>
        <v>0</v>
      </c>
      <c r="F11" s="33">
        <f t="shared" si="0"/>
        <v>0.15</v>
      </c>
    </row>
    <row r="12" spans="1:12" ht="18" customHeight="1" x14ac:dyDescent="0.25">
      <c r="A12" s="21" t="str">
        <f>$A$38</f>
        <v>Finanzen &amp; Controlling</v>
      </c>
      <c r="B12" s="49">
        <f>COUNTIF(Monatsplan!$F$9:$F$28,$A$38)</f>
        <v>4</v>
      </c>
      <c r="C12" s="22">
        <f>SUMIF(Monatsplan!$F$9:$F$28,$A$38,Monatsplan!$J$9:$J$28)</f>
        <v>10</v>
      </c>
      <c r="D12" s="22">
        <f>SUMIF(Monatsplan!$F$9:$F$28,$A$38,Monatsplan!$K$9:$K$28)</f>
        <v>8.5</v>
      </c>
      <c r="E12" s="23">
        <f>SUMIF(Monatsplan!$F$9:$F$28,$A$38,Monatsplan!$M$9:$M$28)</f>
        <v>0</v>
      </c>
      <c r="F12" s="24">
        <f t="shared" si="0"/>
        <v>0.2</v>
      </c>
    </row>
    <row r="13" spans="1:12" ht="18" customHeight="1" x14ac:dyDescent="0.25">
      <c r="A13" s="30" t="str">
        <f>$A$39</f>
        <v>Kundenkontakt</v>
      </c>
      <c r="B13" s="50">
        <f>COUNTIF(Monatsplan!$F$9:$F$28,$A$39)</f>
        <v>3</v>
      </c>
      <c r="C13" s="31">
        <f>SUMIF(Monatsplan!$F$9:$F$28,$A$39,Monatsplan!$J$9:$J$28)</f>
        <v>8.5</v>
      </c>
      <c r="D13" s="31">
        <f>SUMIF(Monatsplan!$F$9:$F$28,$A$39,Monatsplan!$K$9:$K$28)</f>
        <v>7.5</v>
      </c>
      <c r="E13" s="32">
        <f>SUMIF(Monatsplan!$F$9:$F$28,$A$39,Monatsplan!$M$9:$M$28)</f>
        <v>120</v>
      </c>
      <c r="F13" s="33">
        <f t="shared" si="0"/>
        <v>0.15</v>
      </c>
    </row>
    <row r="14" spans="1:12" ht="18" customHeight="1" x14ac:dyDescent="0.25">
      <c r="A14" s="21" t="str">
        <f>$A$40</f>
        <v>Team &amp; Personal</v>
      </c>
      <c r="B14" s="49">
        <f>COUNTIF(Monatsplan!$F$9:$F$28,$A$40)</f>
        <v>4</v>
      </c>
      <c r="C14" s="22">
        <f>SUMIF(Monatsplan!$F$9:$F$28,$A$40,Monatsplan!$J$9:$J$28)</f>
        <v>11</v>
      </c>
      <c r="D14" s="22">
        <f>SUMIF(Monatsplan!$F$9:$F$28,$A$40,Monatsplan!$K$9:$K$28)</f>
        <v>1.5</v>
      </c>
      <c r="E14" s="23">
        <f>SUMIF(Monatsplan!$F$9:$F$28,$A$40,Monatsplan!$M$9:$M$28)</f>
        <v>350</v>
      </c>
      <c r="F14" s="24">
        <f t="shared" si="0"/>
        <v>0.2</v>
      </c>
    </row>
    <row r="15" spans="1:12" ht="18" customHeight="1" x14ac:dyDescent="0.25">
      <c r="A15" s="30" t="str">
        <f>$A$41</f>
        <v>Kommunikation &amp; Marketing</v>
      </c>
      <c r="B15" s="50">
        <f>COUNTIF(Monatsplan!$F$9:$F$28,$A$41)</f>
        <v>3</v>
      </c>
      <c r="C15" s="31">
        <f>SUMIF(Monatsplan!$F$9:$F$28,$A$41,Monatsplan!$J$9:$J$28)</f>
        <v>14</v>
      </c>
      <c r="D15" s="31">
        <f>SUMIF(Monatsplan!$F$9:$F$28,$A$41,Monatsplan!$K$9:$K$28)</f>
        <v>5.5</v>
      </c>
      <c r="E15" s="32">
        <f>SUMIF(Monatsplan!$F$9:$F$28,$A$41,Monatsplan!$M$9:$M$28)</f>
        <v>1050</v>
      </c>
      <c r="F15" s="33">
        <f t="shared" si="0"/>
        <v>0.15</v>
      </c>
    </row>
    <row r="16" spans="1:12" ht="18" customHeight="1" x14ac:dyDescent="0.25">
      <c r="A16" s="51" t="s">
        <v>85</v>
      </c>
      <c r="B16" s="52">
        <f>SUM(B10:B15)</f>
        <v>20</v>
      </c>
      <c r="C16" s="53">
        <f>SUM(C10:C15)</f>
        <v>57</v>
      </c>
      <c r="D16" s="53">
        <f>SUM(D10:D15)</f>
        <v>29.5</v>
      </c>
      <c r="E16" s="54">
        <f>SUM(E10:E15)</f>
        <v>2320</v>
      </c>
      <c r="F16" s="55">
        <f>SUM(F10:F15)</f>
        <v>1</v>
      </c>
    </row>
    <row r="18" spans="1:6" ht="19.5" customHeight="1" x14ac:dyDescent="0.25">
      <c r="A18" s="66" t="s">
        <v>86</v>
      </c>
      <c r="B18" s="66"/>
      <c r="C18" s="66"/>
      <c r="E18" s="66" t="s">
        <v>87</v>
      </c>
      <c r="F18" s="66"/>
    </row>
    <row r="19" spans="1:6" x14ac:dyDescent="0.25">
      <c r="A19" s="47" t="s">
        <v>17</v>
      </c>
      <c r="B19" s="48" t="s">
        <v>83</v>
      </c>
      <c r="C19" s="48" t="s">
        <v>84</v>
      </c>
      <c r="E19" s="47" t="s">
        <v>16</v>
      </c>
      <c r="F19" s="48" t="s">
        <v>83</v>
      </c>
    </row>
    <row r="20" spans="1:6" ht="18" customHeight="1" x14ac:dyDescent="0.25">
      <c r="A20" s="21" t="str">
        <f>$D$36</f>
        <v>Offen</v>
      </c>
      <c r="B20" s="49">
        <f>COUNTIF(Monatsplan!$I$9:$I$28,$D$36)</f>
        <v>7</v>
      </c>
      <c r="C20" s="24">
        <f>IFERROR(B20/SUM($B$20:$B$23),0)</f>
        <v>0.35</v>
      </c>
      <c r="E20" s="21" t="str">
        <f>$C$36</f>
        <v>Hoch</v>
      </c>
      <c r="F20" s="49">
        <f>COUNTIF(Monatsplan!$H$9:$H$28,$C$36)</f>
        <v>8</v>
      </c>
    </row>
    <row r="21" spans="1:6" ht="18" customHeight="1" x14ac:dyDescent="0.25">
      <c r="A21" s="30" t="str">
        <f>$D$37</f>
        <v>In Arbeit</v>
      </c>
      <c r="B21" s="50">
        <f>COUNTIF(Monatsplan!$I$9:$I$28,$D$37)</f>
        <v>6</v>
      </c>
      <c r="C21" s="33">
        <f>IFERROR(B21/SUM($B$20:$B$23),0)</f>
        <v>0.3</v>
      </c>
      <c r="E21" s="30" t="str">
        <f>$C$37</f>
        <v>Mittel</v>
      </c>
      <c r="F21" s="50">
        <f>COUNTIF(Monatsplan!$H$9:$H$28,$C$37)</f>
        <v>8</v>
      </c>
    </row>
    <row r="22" spans="1:6" ht="18" customHeight="1" x14ac:dyDescent="0.25">
      <c r="A22" s="21" t="str">
        <f>$D$38</f>
        <v>Erledigt</v>
      </c>
      <c r="B22" s="49">
        <f>COUNTIF(Monatsplan!$I$9:$I$28,$D$38)</f>
        <v>6</v>
      </c>
      <c r="C22" s="24">
        <f>IFERROR(B22/SUM($B$20:$B$23),0)</f>
        <v>0.3</v>
      </c>
      <c r="E22" s="21" t="str">
        <f>$C$38</f>
        <v>Niedrig</v>
      </c>
      <c r="F22" s="49">
        <f>COUNTIF(Monatsplan!$H$9:$H$28,$C$38)</f>
        <v>4</v>
      </c>
    </row>
    <row r="23" spans="1:6" ht="18" customHeight="1" x14ac:dyDescent="0.25">
      <c r="A23" s="30" t="str">
        <f>$D$39</f>
        <v>Verschoben</v>
      </c>
      <c r="B23" s="50">
        <f>COUNTIF(Monatsplan!$I$9:$I$28,$D$39)</f>
        <v>1</v>
      </c>
      <c r="C23" s="33">
        <f>IFERROR(B23/SUM($B$20:$B$23),0)</f>
        <v>0.05</v>
      </c>
    </row>
    <row r="25" spans="1:6" ht="19.5" customHeight="1" x14ac:dyDescent="0.25">
      <c r="A25" s="66" t="s">
        <v>88</v>
      </c>
      <c r="B25" s="66"/>
      <c r="C25" s="66"/>
    </row>
    <row r="26" spans="1:6" x14ac:dyDescent="0.25">
      <c r="A26" s="47" t="s">
        <v>89</v>
      </c>
      <c r="B26" s="48" t="s">
        <v>90</v>
      </c>
      <c r="C26" s="48" t="s">
        <v>91</v>
      </c>
    </row>
    <row r="27" spans="1:6" ht="18" customHeight="1" x14ac:dyDescent="0.25">
      <c r="A27" s="56">
        <v>10</v>
      </c>
      <c r="B27" s="22">
        <f>SUMIF(Monatsplan!$D$9:$D$28,$A27,Monatsplan!$J$9:$J$28)</f>
        <v>13.5</v>
      </c>
      <c r="C27" s="22">
        <f>SUMIF(Monatsplan!$D$9:$D$28,$A27,Monatsplan!$K$9:$K$28)</f>
        <v>13</v>
      </c>
    </row>
    <row r="28" spans="1:6" ht="18" customHeight="1" x14ac:dyDescent="0.25">
      <c r="A28" s="57">
        <v>11</v>
      </c>
      <c r="B28" s="31">
        <f>SUMIF(Monatsplan!$D$9:$D$28,$A28,Monatsplan!$J$9:$J$28)</f>
        <v>16.5</v>
      </c>
      <c r="C28" s="31">
        <f>SUMIF(Monatsplan!$D$9:$D$28,$A28,Monatsplan!$K$9:$K$28)</f>
        <v>10</v>
      </c>
    </row>
    <row r="29" spans="1:6" ht="18" customHeight="1" x14ac:dyDescent="0.25">
      <c r="A29" s="56">
        <v>12</v>
      </c>
      <c r="B29" s="22">
        <f>SUMIF(Monatsplan!$D$9:$D$28,$A29,Monatsplan!$J$9:$J$28)</f>
        <v>16.5</v>
      </c>
      <c r="C29" s="22">
        <f>SUMIF(Monatsplan!$D$9:$D$28,$A29,Monatsplan!$K$9:$K$28)</f>
        <v>6.5</v>
      </c>
    </row>
    <row r="30" spans="1:6" ht="18" customHeight="1" x14ac:dyDescent="0.25">
      <c r="A30" s="57">
        <v>13</v>
      </c>
      <c r="B30" s="31">
        <f>SUMIF(Monatsplan!$D$9:$D$28,$A30,Monatsplan!$J$9:$J$28)</f>
        <v>8.5</v>
      </c>
      <c r="C30" s="31">
        <f>SUMIF(Monatsplan!$D$9:$D$28,$A30,Monatsplan!$K$9:$K$28)</f>
        <v>0</v>
      </c>
    </row>
    <row r="31" spans="1:6" ht="18" customHeight="1" x14ac:dyDescent="0.25">
      <c r="A31" s="56">
        <v>14</v>
      </c>
      <c r="B31" s="22">
        <f>SUMIF(Monatsplan!$D$9:$D$28,$A31,Monatsplan!$J$9:$J$28)</f>
        <v>2</v>
      </c>
      <c r="C31" s="22">
        <f>SUMIF(Monatsplan!$D$9:$D$28,$A31,Monatsplan!$K$9:$K$28)</f>
        <v>0</v>
      </c>
    </row>
    <row r="34" spans="1:4" ht="19.5" customHeight="1" x14ac:dyDescent="0.25">
      <c r="A34" s="76" t="s">
        <v>92</v>
      </c>
      <c r="B34" s="76"/>
      <c r="C34" s="76"/>
      <c r="D34" s="76"/>
    </row>
    <row r="35" spans="1:4" x14ac:dyDescent="0.25">
      <c r="A35" s="58" t="s">
        <v>14</v>
      </c>
      <c r="B35" s="59" t="s">
        <v>15</v>
      </c>
      <c r="C35" s="60" t="s">
        <v>16</v>
      </c>
      <c r="D35" s="61" t="s">
        <v>17</v>
      </c>
    </row>
    <row r="36" spans="1:4" x14ac:dyDescent="0.25">
      <c r="A36" s="62" t="s">
        <v>34</v>
      </c>
      <c r="B36" s="62" t="s">
        <v>26</v>
      </c>
      <c r="C36" s="62" t="s">
        <v>27</v>
      </c>
      <c r="D36" s="62" t="s">
        <v>49</v>
      </c>
    </row>
    <row r="37" spans="1:4" x14ac:dyDescent="0.25">
      <c r="A37" s="62" t="s">
        <v>25</v>
      </c>
      <c r="B37" s="62" t="s">
        <v>41</v>
      </c>
      <c r="C37" s="62" t="s">
        <v>32</v>
      </c>
      <c r="D37" s="62" t="s">
        <v>36</v>
      </c>
    </row>
    <row r="38" spans="1:4" x14ac:dyDescent="0.25">
      <c r="A38" s="62" t="s">
        <v>30</v>
      </c>
      <c r="B38" s="62" t="s">
        <v>35</v>
      </c>
      <c r="C38" s="62" t="s">
        <v>45</v>
      </c>
      <c r="D38" s="62" t="s">
        <v>28</v>
      </c>
    </row>
    <row r="39" spans="1:4" x14ac:dyDescent="0.25">
      <c r="A39" s="62" t="s">
        <v>40</v>
      </c>
      <c r="B39" s="62" t="s">
        <v>31</v>
      </c>
      <c r="D39" s="62" t="s">
        <v>59</v>
      </c>
    </row>
    <row r="40" spans="1:4" x14ac:dyDescent="0.25">
      <c r="A40" s="62" t="s">
        <v>38</v>
      </c>
      <c r="B40" s="62" t="s">
        <v>48</v>
      </c>
    </row>
    <row r="41" spans="1:4" x14ac:dyDescent="0.25">
      <c r="A41" s="62" t="s">
        <v>43</v>
      </c>
      <c r="B41" s="62" t="s">
        <v>44</v>
      </c>
    </row>
  </sheetData>
  <mergeCells count="19">
    <mergeCell ref="A34:D34"/>
    <mergeCell ref="K6:L6"/>
    <mergeCell ref="A8:F8"/>
    <mergeCell ref="A18:C18"/>
    <mergeCell ref="E18:F18"/>
    <mergeCell ref="A25:C25"/>
    <mergeCell ref="A6:B6"/>
    <mergeCell ref="C6:D6"/>
    <mergeCell ref="E6:F6"/>
    <mergeCell ref="G6:H6"/>
    <mergeCell ref="I6:J6"/>
    <mergeCell ref="A2:L2"/>
    <mergeCell ref="A3:L3"/>
    <mergeCell ref="A5:B5"/>
    <mergeCell ref="C5:D5"/>
    <mergeCell ref="E5:F5"/>
    <mergeCell ref="G5:H5"/>
    <mergeCell ref="I5:J5"/>
    <mergeCell ref="K5:L5"/>
  </mergeCells>
  <conditionalFormatting sqref="B20:B23">
    <cfRule type="dataBar" priority="3">
      <dataBar>
        <cfvo type="num" val="0"/>
        <cfvo type="max"/>
        <color rgb="FF3D5A80"/>
      </dataBar>
      <extLst>
        <ext xmlns:x14="http://schemas.microsoft.com/office/spreadsheetml/2009/9/main" uri="{B025F937-C7B1-47D3-B67F-A62EFF666E3E}">
          <x14:id>{409DCC7E-D62B-4C45-8F41-97F5D720CC9A}</x14:id>
        </ext>
      </extLst>
    </cfRule>
  </conditionalFormatting>
  <conditionalFormatting sqref="C27:C31">
    <cfRule type="dataBar" priority="5">
      <dataBar>
        <cfvo type="num" val="0"/>
        <cfvo type="max"/>
        <color rgb="FF4FA97E"/>
      </dataBar>
      <extLst>
        <ext xmlns:x14="http://schemas.microsoft.com/office/spreadsheetml/2009/9/main" uri="{B025F937-C7B1-47D3-B67F-A62EFF666E3E}">
          <x14:id>{BD7B3DD0-90D0-497A-B216-3E519C912110}</x14:id>
        </ext>
      </extLst>
    </cfRule>
  </conditionalFormatting>
  <conditionalFormatting sqref="D10:D15">
    <cfRule type="dataBar" priority="2">
      <dataBar>
        <cfvo type="num" val="0"/>
        <cfvo type="max"/>
        <color rgb="FF1B9AAA"/>
      </dataBar>
      <extLst>
        <ext xmlns:x14="http://schemas.microsoft.com/office/spreadsheetml/2009/9/main" uri="{B025F937-C7B1-47D3-B67F-A62EFF666E3E}">
          <x14:id>{954E773E-372D-47A3-B390-6B16521273B3}</x14:id>
        </ext>
      </extLst>
    </cfRule>
  </conditionalFormatting>
  <conditionalFormatting sqref="F20:F22">
    <cfRule type="dataBar" priority="4">
      <dataBar>
        <cfvo type="num" val="0"/>
        <cfvo type="max"/>
        <color rgb="FFE8A33D"/>
      </dataBar>
      <extLst>
        <ext xmlns:x14="http://schemas.microsoft.com/office/spreadsheetml/2009/9/main" uri="{B025F937-C7B1-47D3-B67F-A62EFF666E3E}">
          <x14:id>{BA5C8080-C4D4-43F5-9B5F-BA1FE0EB1DFD}</x14:id>
        </ext>
      </extLst>
    </cfRule>
  </conditionalFormatting>
  <pageMargins left="0.75" right="0.75" top="1" bottom="1" header="0.511811023622047" footer="0.511811023622047"/>
  <pageSetup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9DCC7E-D62B-4C45-8F41-97F5D720CC9A}">
            <x14:dataBar axisPosition="none">
              <x14:cfvo type="num">
                <xm:f>0</xm:f>
              </x14:cfvo>
              <x14:cfvo type="max"/>
              <x14:negativeFillColor rgb="FF3D5A80"/>
            </x14:dataBar>
          </x14:cfRule>
          <xm:sqref>B20:B23</xm:sqref>
        </x14:conditionalFormatting>
        <x14:conditionalFormatting xmlns:xm="http://schemas.microsoft.com/office/excel/2006/main">
          <x14:cfRule type="dataBar" id="{BD7B3DD0-90D0-497A-B216-3E519C912110}">
            <x14:dataBar axisPosition="none">
              <x14:cfvo type="num">
                <xm:f>0</xm:f>
              </x14:cfvo>
              <x14:cfvo type="max"/>
              <x14:negativeFillColor rgb="FF4FA97E"/>
            </x14:dataBar>
          </x14:cfRule>
          <xm:sqref>C27:C31</xm:sqref>
        </x14:conditionalFormatting>
        <x14:conditionalFormatting xmlns:xm="http://schemas.microsoft.com/office/excel/2006/main">
          <x14:cfRule type="dataBar" id="{954E773E-372D-47A3-B390-6B16521273B3}">
            <x14:dataBar axisPosition="none">
              <x14:cfvo type="num">
                <xm:f>0</xm:f>
              </x14:cfvo>
              <x14:cfvo type="max"/>
              <x14:negativeFillColor rgb="FF1B9AAA"/>
            </x14:dataBar>
          </x14:cfRule>
          <xm:sqref>D10:D15</xm:sqref>
        </x14:conditionalFormatting>
        <x14:conditionalFormatting xmlns:xm="http://schemas.microsoft.com/office/excel/2006/main">
          <x14:cfRule type="dataBar" id="{BA5C8080-C4D4-43F5-9B5F-BA1FE0EB1DFD}">
            <x14:dataBar axisPosition="none">
              <x14:cfvo type="num">
                <xm:f>0</xm:f>
              </x14:cfvo>
              <x14:cfvo type="max"/>
              <x14:negativeFillColor rgb="FFE8A33D"/>
            </x14:dataBar>
          </x14:cfRule>
          <xm:sqref>F20:F22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Monatsplan</vt:lpstr>
      <vt:lpstr>Auswertung</vt:lpstr>
      <vt:lpstr>BereichListe</vt:lpstr>
      <vt:lpstr>Monatsplan!Druckbereich</vt:lpstr>
      <vt:lpstr>PrioListe</vt:lpstr>
      <vt:lpstr>StatusListe</vt:lpstr>
      <vt:lpstr>TeamListe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2</cp:revision>
  <dcterms:created xsi:type="dcterms:W3CDTF">2026-08-02T16:40:28Z</dcterms:created>
  <dcterms:modified xsi:type="dcterms:W3CDTF">2026-08-03T06:23:39Z</dcterms:modified>
  <dc:language>en-US</dc:language>
</cp:coreProperties>
</file>