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551B106F-E2BF-4CB2-870A-9612E4C9462B}" xr6:coauthVersionLast="47" xr6:coauthVersionMax="47" xr10:uidLastSave="{00000000-0000-0000-0000-000000000000}"/>
  <bookViews>
    <workbookView xWindow="1725" yWindow="1725" windowWidth="25500" windowHeight="13500" tabRatio="500" xr2:uid="{00000000-000D-0000-FFFF-FFFF00000000}"/>
  </bookViews>
  <sheets>
    <sheet name="Start" sheetId="1" r:id="rId1"/>
    <sheet name="Zutatenpreise" sheetId="2" r:id="rId2"/>
    <sheet name="Speisenkalkulation" sheetId="3" r:id="rId3"/>
    <sheet name="Getränkekalkulation" sheetId="4" r:id="rId4"/>
  </sheets>
  <definedNames>
    <definedName name="Gerichteliste">Speisenkalkulation!$C$9:$C$12</definedName>
    <definedName name="Zutatenliste">Zutatenpreise!$C$5:$C$22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" i="4" l="1"/>
  <c r="J15" i="4"/>
  <c r="K14" i="4"/>
  <c r="J14" i="4"/>
  <c r="K13" i="4"/>
  <c r="L13" i="4" s="1"/>
  <c r="J13" i="4"/>
  <c r="K12" i="4"/>
  <c r="L12" i="4" s="1"/>
  <c r="J12" i="4"/>
  <c r="L11" i="4"/>
  <c r="K11" i="4"/>
  <c r="J11" i="4"/>
  <c r="K10" i="4"/>
  <c r="L10" i="4" s="1"/>
  <c r="J10" i="4"/>
  <c r="L9" i="4"/>
  <c r="K9" i="4"/>
  <c r="J9" i="4"/>
  <c r="G40" i="3"/>
  <c r="F40" i="3"/>
  <c r="E40" i="3"/>
  <c r="G39" i="3"/>
  <c r="F39" i="3"/>
  <c r="E39" i="3"/>
  <c r="G38" i="3"/>
  <c r="F38" i="3"/>
  <c r="E38" i="3"/>
  <c r="G37" i="3"/>
  <c r="F37" i="3"/>
  <c r="E37" i="3"/>
  <c r="F36" i="3"/>
  <c r="G36" i="3" s="1"/>
  <c r="E36" i="3"/>
  <c r="F35" i="3"/>
  <c r="G35" i="3" s="1"/>
  <c r="E35" i="3"/>
  <c r="F34" i="3"/>
  <c r="G34" i="3" s="1"/>
  <c r="E34" i="3"/>
  <c r="F33" i="3"/>
  <c r="G33" i="3" s="1"/>
  <c r="E33" i="3"/>
  <c r="E32" i="3"/>
  <c r="F31" i="3"/>
  <c r="G31" i="3" s="1"/>
  <c r="E31" i="3"/>
  <c r="E30" i="3"/>
  <c r="E29" i="3"/>
  <c r="F28" i="3"/>
  <c r="G28" i="3" s="1"/>
  <c r="E28" i="3"/>
  <c r="F27" i="3"/>
  <c r="G27" i="3" s="1"/>
  <c r="E27" i="3"/>
  <c r="F26" i="3"/>
  <c r="G26" i="3" s="1"/>
  <c r="E26" i="3"/>
  <c r="E25" i="3"/>
  <c r="E24" i="3"/>
  <c r="E23" i="3"/>
  <c r="F22" i="3"/>
  <c r="G22" i="3" s="1"/>
  <c r="E22" i="3"/>
  <c r="F21" i="3"/>
  <c r="G21" i="3" s="1"/>
  <c r="E21" i="3"/>
  <c r="E20" i="3"/>
  <c r="E19" i="3"/>
  <c r="E18" i="3"/>
  <c r="F17" i="3"/>
  <c r="G17" i="3" s="1"/>
  <c r="E17" i="3"/>
  <c r="H12" i="3"/>
  <c r="H11" i="3"/>
  <c r="H10" i="3"/>
  <c r="H9" i="3"/>
  <c r="H22" i="2"/>
  <c r="H21" i="2"/>
  <c r="H20" i="2"/>
  <c r="H19" i="2"/>
  <c r="F30" i="3" s="1"/>
  <c r="G30" i="3" s="1"/>
  <c r="H18" i="2"/>
  <c r="F19" i="3" s="1"/>
  <c r="G19" i="3" s="1"/>
  <c r="H17" i="2"/>
  <c r="F20" i="3" s="1"/>
  <c r="G20" i="3" s="1"/>
  <c r="H16" i="2"/>
  <c r="H15" i="2"/>
  <c r="H14" i="2"/>
  <c r="F25" i="3" s="1"/>
  <c r="G25" i="3" s="1"/>
  <c r="H13" i="2"/>
  <c r="H12" i="2"/>
  <c r="F32" i="3" s="1"/>
  <c r="G32" i="3" s="1"/>
  <c r="F12" i="3" s="1"/>
  <c r="G12" i="3" s="1"/>
  <c r="H11" i="2"/>
  <c r="F24" i="3" s="1"/>
  <c r="G24" i="3" s="1"/>
  <c r="H10" i="2"/>
  <c r="F29" i="3" s="1"/>
  <c r="G29" i="3" s="1"/>
  <c r="H9" i="2"/>
  <c r="F23" i="3" s="1"/>
  <c r="G23" i="3" s="1"/>
  <c r="H8" i="2"/>
  <c r="H7" i="2"/>
  <c r="H6" i="2"/>
  <c r="H5" i="2"/>
  <c r="F29" i="1"/>
  <c r="E29" i="1"/>
  <c r="F10" i="3" l="1"/>
  <c r="G10" i="3" s="1"/>
  <c r="G41" i="3"/>
  <c r="F9" i="3"/>
  <c r="G9" i="3" s="1"/>
  <c r="N9" i="4"/>
  <c r="N10" i="4"/>
  <c r="M10" i="4"/>
  <c r="I12" i="3"/>
  <c r="M12" i="4"/>
  <c r="N12" i="4" s="1"/>
  <c r="M13" i="4"/>
  <c r="N13" i="4" s="1"/>
  <c r="F11" i="3"/>
  <c r="G11" i="3" s="1"/>
  <c r="F18" i="3"/>
  <c r="G18" i="3" s="1"/>
  <c r="M11" i="4"/>
  <c r="N11" i="4" s="1"/>
  <c r="L14" i="4"/>
  <c r="M9" i="4"/>
  <c r="L15" i="4"/>
  <c r="O11" i="4" l="1"/>
  <c r="P11" i="4"/>
  <c r="P13" i="4"/>
  <c r="O13" i="4"/>
  <c r="O12" i="4"/>
  <c r="P12" i="4"/>
  <c r="O9" i="4"/>
  <c r="P9" i="4"/>
  <c r="M15" i="4"/>
  <c r="N15" i="4" s="1"/>
  <c r="N14" i="4"/>
  <c r="M14" i="4"/>
  <c r="I11" i="3"/>
  <c r="J12" i="3"/>
  <c r="K12" i="3" s="1"/>
  <c r="P10" i="4"/>
  <c r="O10" i="4"/>
  <c r="I9" i="3"/>
  <c r="I10" i="3"/>
  <c r="N12" i="3" l="1"/>
  <c r="L12" i="3"/>
  <c r="M12" i="3"/>
  <c r="O15" i="4"/>
  <c r="P15" i="4"/>
  <c r="O14" i="4"/>
  <c r="P14" i="4"/>
  <c r="F31" i="1"/>
  <c r="J11" i="3"/>
  <c r="K11" i="3" s="1"/>
  <c r="F30" i="1"/>
  <c r="F32" i="1"/>
  <c r="J10" i="3"/>
  <c r="K10" i="3"/>
  <c r="J9" i="3"/>
  <c r="K9" i="3" s="1"/>
  <c r="L9" i="3" l="1"/>
  <c r="N9" i="3"/>
  <c r="M9" i="3"/>
  <c r="N11" i="3"/>
  <c r="L11" i="3"/>
  <c r="M11" i="3"/>
  <c r="L10" i="3"/>
  <c r="N10" i="3"/>
  <c r="M10" i="3"/>
  <c r="E30" i="1" l="1"/>
  <c r="E31" i="1"/>
  <c r="E32" i="1"/>
</calcChain>
</file>

<file path=xl/sharedStrings.xml><?xml version="1.0" encoding="utf-8"?>
<sst xmlns="http://schemas.openxmlformats.org/spreadsheetml/2006/main" count="233" uniqueCount="122">
  <si>
    <t>PREISKALKULATION  GASTRONOMIE</t>
  </si>
  <si>
    <t>Speisen- &amp; Getränkekalkulation  ·  Kalkulationsschema  ·  Vorlage 2026</t>
  </si>
  <si>
    <t>ANLEITUNG</t>
  </si>
  <si>
    <t>1.  Trage in »Zutatenpreise« deine Einkaufspreise ein – jede Zutat nur einmal, alle Kalkulationen ziehen den Preis automatisch.</t>
  </si>
  <si>
    <t>2.  In »Speisenkalkulation« wählst du je Zeile Gericht und Zutat aus – Wareneinsatz, Verkaufspreis und Marge rechnen sich selbst.</t>
  </si>
  <si>
    <t>3.  In »Getränkekalkulation« erfasst du Einkaufspreis, Gebinde- und Ausschankmenge – der empfohlene Preis erscheint automatisch.</t>
  </si>
  <si>
    <t>4.  Passe unten die globalen Einstellungen an deinen Betrieb an (Ziel-Wareneinsatzquote, Rundung, Steuersätze).</t>
  </si>
  <si>
    <t>LEGENDE</t>
  </si>
  <si>
    <t>Eingabefeld</t>
  </si>
  <si>
    <t>Hier trägst du eigene Werte ein</t>
  </si>
  <si>
    <t>Berechnet</t>
  </si>
  <si>
    <t>Automatische Formel – bitte nicht überschreiben</t>
  </si>
  <si>
    <t>Nachschlage-/Bezugswert</t>
  </si>
  <si>
    <t>Wird aus anderer Tabelle übernommen</t>
  </si>
  <si>
    <t>GLOBALE EINSTELLUNGEN</t>
  </si>
  <si>
    <t>Parameter</t>
  </si>
  <si>
    <t>Wert</t>
  </si>
  <si>
    <t>MwSt-Satz Speisen (Vor-Ort, ab 2026)</t>
  </si>
  <si>
    <t>MwSt-Satz Getränke</t>
  </si>
  <si>
    <t>MwSt-Satz Standard</t>
  </si>
  <si>
    <t>Ziel-Wareneinsatzquote Speisen</t>
  </si>
  <si>
    <t>Ziel-Wareneinsatzquote Getränke</t>
  </si>
  <si>
    <t>Rundung Verkaufspreis (brutto) auf</t>
  </si>
  <si>
    <t>Hinweis 2026: Speisen in der Gastronomie 7 % · Getränke 19 % (alkoholfrei wie alkoholisch). Werte bei Bedarf anpassen.</t>
  </si>
  <si>
    <t>KENNZAHLEN AUF EINEN BLICK</t>
  </si>
  <si>
    <t>Kennzahl</t>
  </si>
  <si>
    <t>Speisen</t>
  </si>
  <si>
    <t>Getränke</t>
  </si>
  <si>
    <t>Kalkulierte Positionen</t>
  </si>
  <si>
    <t>Ø Ist-Wareneinsatzquote</t>
  </si>
  <si>
    <t>Ø Deckungsbeitrag / Portion</t>
  </si>
  <si>
    <t>Ø empf. Verkaufspreis (brutto)</t>
  </si>
  <si>
    <t>Musterbetrieb Gastronomie  ·  Vorlage 2026  ·  alle Werte sind Beispieldaten und frei anpassbar</t>
  </si>
  <si>
    <t>ZUTATENPREISE  ·  EINKAUF</t>
  </si>
  <si>
    <t>Zentrale Preisliste – jede Zutat einmal pflegen. »Preis je Einheit« wird automatisch berechnet und in der Speisenkalkulation genutzt.</t>
  </si>
  <si>
    <t>Nr.</t>
  </si>
  <si>
    <t>Zutat</t>
  </si>
  <si>
    <t>Kategorie</t>
  </si>
  <si>
    <t>Gebindepreis</t>
  </si>
  <si>
    <t>Gebindemenge</t>
  </si>
  <si>
    <t>Einheit</t>
  </si>
  <si>
    <t>Preis je Einheit</t>
  </si>
  <si>
    <t>Lieferant</t>
  </si>
  <si>
    <t>Stand</t>
  </si>
  <si>
    <t>Rindfleisch (Gulasch)</t>
  </si>
  <si>
    <t>Fleisch</t>
  </si>
  <si>
    <t>kg</t>
  </si>
  <si>
    <t>Lieferant A</t>
  </si>
  <si>
    <t>2026</t>
  </si>
  <si>
    <t>Hähnchenbrustfilet</t>
  </si>
  <si>
    <t>Lieferant B</t>
  </si>
  <si>
    <t>Lachsfilet</t>
  </si>
  <si>
    <t>Fisch</t>
  </si>
  <si>
    <t>Lieferant C</t>
  </si>
  <si>
    <t>Kartoffeln</t>
  </si>
  <si>
    <t>Gemüse</t>
  </si>
  <si>
    <t>Zwiebeln</t>
  </si>
  <si>
    <t>Tomaten</t>
  </si>
  <si>
    <t>Paprika</t>
  </si>
  <si>
    <t>Blattsalat</t>
  </si>
  <si>
    <t>Champignons</t>
  </si>
  <si>
    <t>Reis</t>
  </si>
  <si>
    <t>Trockenware</t>
  </si>
  <si>
    <t>Nudeln (Penne)</t>
  </si>
  <si>
    <t>Mehl Type 405</t>
  </si>
  <si>
    <t>Butter</t>
  </si>
  <si>
    <t>Molkerei</t>
  </si>
  <si>
    <t>Sahne</t>
  </si>
  <si>
    <t>l</t>
  </si>
  <si>
    <t>Gouda gerieben</t>
  </si>
  <si>
    <t>Eier (Größe M)</t>
  </si>
  <si>
    <t>Stk</t>
  </si>
  <si>
    <t>Olivenöl</t>
  </si>
  <si>
    <t>Fette</t>
  </si>
  <si>
    <t>Gewürzmischung</t>
  </si>
  <si>
    <t>Sonstiges</t>
  </si>
  <si>
    <t>SPEISENKALKULATION</t>
  </si>
  <si>
    <t>Rezept-Übersicht: Wareneinsatz, empfohlener Verkaufspreis und Marge je Gericht – gespeist aus der Zutaten-Detailtabelle unten.</t>
  </si>
  <si>
    <t>Gericht</t>
  </si>
  <si>
    <t>MwSt</t>
  </si>
  <si>
    <t>Port.</t>
  </si>
  <si>
    <t>Waren-
einsatz ges.</t>
  </si>
  <si>
    <t>Waren-
einsatz/Port.</t>
  </si>
  <si>
    <t>Ziel-
WE-Quote</t>
  </si>
  <si>
    <t>VK netto/
Portion</t>
  </si>
  <si>
    <t>MwSt-
Betrag</t>
  </si>
  <si>
    <t>VK brutto
(gerundet)</t>
  </si>
  <si>
    <t>DB/Port.
(netto)</t>
  </si>
  <si>
    <t>Ist-WE-
Quote</t>
  </si>
  <si>
    <t>Kalk.-
Faktor</t>
  </si>
  <si>
    <t>Suppe des Tages</t>
  </si>
  <si>
    <t>Hauptgericht Fleisch</t>
  </si>
  <si>
    <t>Vegetarisches Gericht</t>
  </si>
  <si>
    <t>Salatteller</t>
  </si>
  <si>
    <t>ZUTATEN-DETAIL  (Rezeptzeilen)</t>
  </si>
  <si>
    <t>Menge</t>
  </si>
  <si>
    <t>Preis/Einheit</t>
  </si>
  <si>
    <t>Zeilenkosten</t>
  </si>
  <si>
    <t>Summe Wareneinsatz aller Rezeptzeilen</t>
  </si>
  <si>
    <t>GETRÄNKEKALKULATION</t>
  </si>
  <si>
    <t>Kosten je Portion aus Einkaufspreis, Gebinde- und Ausschankmenge inkl. Schwund – mit empfohlenem Verkaufspreis und realer Marge.</t>
  </si>
  <si>
    <t>Getränk</t>
  </si>
  <si>
    <t>Einkaufs-
preis Gebinde</t>
  </si>
  <si>
    <t>Gebinde-
größe (l)</t>
  </si>
  <si>
    <t>Ausschank/
Portion (l)</t>
  </si>
  <si>
    <t>Schwund</t>
  </si>
  <si>
    <t>Kosten/
Portion</t>
  </si>
  <si>
    <t>Ziel-WE-
Quote</t>
  </si>
  <si>
    <t>VK netto</t>
  </si>
  <si>
    <t>Softdrink 0,3 l</t>
  </si>
  <si>
    <t>Alkoholfrei</t>
  </si>
  <si>
    <t>Mineralwasser 0,25 l</t>
  </si>
  <si>
    <t>Bier vom Fass 0,3 l</t>
  </si>
  <si>
    <t>Bier</t>
  </si>
  <si>
    <t>Hauswein 0,2 l</t>
  </si>
  <si>
    <t>Wein</t>
  </si>
  <si>
    <t>Kaffee (Tasse)</t>
  </si>
  <si>
    <t>Heißgetränk</t>
  </si>
  <si>
    <t>Espresso</t>
  </si>
  <si>
    <t>Cocktail (Standard)</t>
  </si>
  <si>
    <t>Spirituose</t>
  </si>
  <si>
    <t>Tipp: »Schwund« deckt Verluste durch Ausschank, Schankverlust oder Bruch ab. Für Cocktails/Mischgetränke Einkaufspreis pro verwendeter Menge ansetzen.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</si>
</sst>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0&quot; €&quot;"/>
    <numFmt numFmtId="166" formatCode="#,##0.000&quot; €&quot;"/>
    <numFmt numFmtId="167" formatCode="0.00\x"/>
    <numFmt numFmtId="168" formatCode="#,##0.000"/>
  </numFmts>
  <fonts count="1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1"/>
      <color rgb="FFFFFFFF"/>
      <name val="Calibri"/>
      <charset val="1"/>
    </font>
    <font>
      <b/>
      <sz val="12"/>
      <color rgb="FF33302E"/>
      <name val="Calibri"/>
      <charset val="1"/>
    </font>
    <font>
      <sz val="10"/>
      <color rgb="FF33302E"/>
      <name val="Calibri"/>
      <charset val="1"/>
    </font>
    <font>
      <b/>
      <sz val="10"/>
      <color rgb="FF33302E"/>
      <name val="Calibri"/>
      <charset val="1"/>
    </font>
    <font>
      <sz val="10"/>
      <color rgb="FF7A716A"/>
      <name val="Calibri"/>
      <charset val="1"/>
    </font>
    <font>
      <b/>
      <sz val="10"/>
      <color rgb="FFFFFFFF"/>
      <name val="Calibri"/>
      <charset val="1"/>
    </font>
    <font>
      <b/>
      <sz val="10"/>
      <color rgb="FF8A5528"/>
      <name val="Calibri"/>
      <charset val="1"/>
    </font>
    <font>
      <i/>
      <sz val="9"/>
      <color rgb="FF7A716A"/>
      <name val="Calibri"/>
      <charset val="1"/>
    </font>
    <font>
      <b/>
      <sz val="10"/>
      <color rgb="FF3E6B6B"/>
      <name val="Calibri"/>
      <charset val="1"/>
    </font>
    <font>
      <b/>
      <sz val="16"/>
      <color rgb="FFFFFFFF"/>
      <name val="Calibri"/>
      <charset val="1"/>
    </font>
    <font>
      <i/>
      <sz val="10"/>
      <color rgb="FF7A716A"/>
      <name val="Calibri"/>
      <charset val="1"/>
    </font>
    <font>
      <b/>
      <sz val="9"/>
      <color rgb="FFFFFFFF"/>
      <name val="Calibri"/>
      <charset val="1"/>
    </font>
    <font>
      <sz val="9"/>
      <color rgb="FF7A716A"/>
      <name val="Calibri"/>
      <charset val="1"/>
    </font>
    <font>
      <sz val="10"/>
      <color rgb="FF3E6B6B"/>
      <name val="Calibri"/>
      <charset val="1"/>
    </font>
    <font>
      <b/>
      <sz val="11"/>
      <color rgb="FF33302E"/>
      <name val="Calibri"/>
      <charset val="1"/>
    </font>
    <font>
      <sz val="8"/>
      <color rgb="FF33302E"/>
      <name val="Calibri"/>
      <family val="2"/>
    </font>
    <font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302E"/>
        <bgColor rgb="FF333300"/>
      </patternFill>
    </fill>
    <fill>
      <patternFill patternType="solid">
        <fgColor rgb="FFB4703C"/>
        <bgColor rgb="FF8A5528"/>
      </patternFill>
    </fill>
    <fill>
      <patternFill patternType="solid">
        <fgColor rgb="FFFBEEDD"/>
        <bgColor rgb="FFF6F0E8"/>
      </patternFill>
    </fill>
    <fill>
      <patternFill patternType="solid">
        <fgColor rgb="FFFFFFFF"/>
        <bgColor rgb="FFF6F0E8"/>
      </patternFill>
    </fill>
    <fill>
      <patternFill patternType="solid">
        <fgColor rgb="FFEFE5D8"/>
        <bgColor rgb="FFF7E0DB"/>
      </patternFill>
    </fill>
    <fill>
      <patternFill patternType="solid">
        <fgColor rgb="FF3E6B6B"/>
        <bgColor rgb="FF1F6B45"/>
      </patternFill>
    </fill>
    <fill>
      <patternFill patternType="solid">
        <fgColor rgb="FFF6F0E8"/>
        <bgColor rgb="FFFBEEDD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4703C"/>
      </bottom>
      <diagonal/>
    </border>
    <border>
      <left style="thin">
        <color rgb="FFD9CFC4"/>
      </left>
      <right style="thin">
        <color rgb="FFD9CFC4"/>
      </right>
      <top style="thin">
        <color rgb="FFD9CFC4"/>
      </top>
      <bottom style="thin">
        <color rgb="FFD9CFC4"/>
      </bottom>
      <diagonal/>
    </border>
    <border>
      <left style="thin">
        <color rgb="FFD9CFC4"/>
      </left>
      <right/>
      <top style="thin">
        <color rgb="FFD9CFC4"/>
      </top>
      <bottom style="thin">
        <color rgb="FFD9CFC4"/>
      </bottom>
      <diagonal/>
    </border>
  </borders>
  <cellStyleXfs count="1">
    <xf numFmtId="0" fontId="0" fillId="0" borderId="0"/>
  </cellStyleXfs>
  <cellXfs count="66">
    <xf numFmtId="0" fontId="0" fillId="0" borderId="0" xfId="0"/>
    <xf numFmtId="165" fontId="10" fillId="5" borderId="2" xfId="0" applyNumberFormat="1" applyFont="1" applyFill="1" applyBorder="1" applyAlignment="1">
      <alignment horizontal="center" vertical="center"/>
    </xf>
    <xf numFmtId="164" fontId="10" fillId="8" borderId="2" xfId="0" applyNumberFormat="1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/>
    </xf>
    <xf numFmtId="164" fontId="10" fillId="8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center" vertical="center"/>
    </xf>
    <xf numFmtId="165" fontId="10" fillId="8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65" fontId="4" fillId="4" borderId="2" xfId="0" applyNumberFormat="1" applyFont="1" applyFill="1" applyBorder="1" applyAlignment="1">
      <alignment horizontal="right" vertical="center"/>
    </xf>
    <xf numFmtId="4" fontId="4" fillId="4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166" fontId="5" fillId="5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166" fontId="5" fillId="8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right" vertical="center"/>
    </xf>
    <xf numFmtId="164" fontId="15" fillId="6" borderId="2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right" vertical="center"/>
    </xf>
    <xf numFmtId="164" fontId="4" fillId="5" borderId="2" xfId="0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165" fontId="4" fillId="8" borderId="2" xfId="0" applyNumberFormat="1" applyFont="1" applyFill="1" applyBorder="1" applyAlignment="1">
      <alignment horizontal="right" vertical="center"/>
    </xf>
    <xf numFmtId="165" fontId="5" fillId="8" borderId="2" xfId="0" applyNumberFormat="1" applyFont="1" applyFill="1" applyBorder="1" applyAlignment="1">
      <alignment horizontal="right" vertical="center"/>
    </xf>
    <xf numFmtId="164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166" fontId="6" fillId="6" borderId="2" xfId="0" applyNumberFormat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168" fontId="4" fillId="4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right" vertical="center"/>
    </xf>
    <xf numFmtId="166" fontId="4" fillId="8" borderId="2" xfId="0" applyNumberFormat="1" applyFont="1" applyFill="1" applyBorder="1" applyAlignment="1">
      <alignment horizontal="right" vertical="center"/>
    </xf>
    <xf numFmtId="165" fontId="10" fillId="8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/>
  </cellXfs>
  <cellStyles count="1">
    <cellStyle name="Standard" xfId="0" builtinId="0"/>
  </cellStyles>
  <dxfs count="6">
    <dxf>
      <font>
        <b/>
        <color rgb="FF9C3A2C"/>
        <name val="Calibri"/>
        <charset val="1"/>
      </font>
      <fill>
        <patternFill>
          <bgColor rgb="FFF7E0DB"/>
        </patternFill>
      </fill>
    </dxf>
    <dxf>
      <font>
        <b/>
        <color rgb="FF1F6B45"/>
        <name val="Calibri"/>
        <charset val="1"/>
      </font>
      <fill>
        <patternFill>
          <bgColor rgb="FFE2EFE6"/>
        </patternFill>
      </fill>
    </dxf>
    <dxf>
      <font>
        <b/>
        <color rgb="FF9C3A2C"/>
        <name val="Calibri"/>
        <charset val="1"/>
      </font>
    </dxf>
    <dxf>
      <font>
        <b/>
        <color rgb="FF9C3A2C"/>
        <name val="Calibri"/>
        <charset val="1"/>
      </font>
      <fill>
        <patternFill>
          <bgColor rgb="FFF7E0DB"/>
        </patternFill>
      </fill>
    </dxf>
    <dxf>
      <font>
        <b/>
        <color rgb="FF1F6B45"/>
        <name val="Calibri"/>
        <charset val="1"/>
      </font>
      <fill>
        <patternFill>
          <bgColor rgb="FFE2EFE6"/>
        </patternFill>
      </fill>
    </dxf>
    <dxf>
      <font>
        <b/>
        <color rgb="FF9C3A2C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4703C"/>
      <rgbColor rgb="FF800080"/>
      <rgbColor rgb="FF1F6B45"/>
      <rgbColor rgb="FFD9CFC4"/>
      <rgbColor rgb="FF7A716A"/>
      <rgbColor rgb="FF9999FF"/>
      <rgbColor rgb="FF8A5528"/>
      <rgbColor rgb="FFFBEEDD"/>
      <rgbColor rgb="FFE2EF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0E8"/>
      <rgbColor rgb="FFEFE5D8"/>
      <rgbColor rgb="FFFFFF99"/>
      <rgbColor rgb="FF99CCFF"/>
      <rgbColor rgb="FFFF99CC"/>
      <rgbColor rgb="FFCC99FF"/>
      <rgbColor rgb="FFF7E0DB"/>
      <rgbColor rgb="FF3366FF"/>
      <rgbColor rgb="FF33CCCC"/>
      <rgbColor rgb="FF99CC00"/>
      <rgbColor rgb="FFFFCC00"/>
      <rgbColor rgb="FFFF9900"/>
      <rgbColor rgb="FFFF6600"/>
      <rgbColor rgb="FF3E6B6B"/>
      <rgbColor rgb="FF969696"/>
      <rgbColor rgb="FF003366"/>
      <rgbColor rgb="FF339966"/>
      <rgbColor rgb="FF003300"/>
      <rgbColor rgb="FF333300"/>
      <rgbColor rgb="FF9C3A2C"/>
      <rgbColor rgb="FF993366"/>
      <rgbColor rgb="FF333399"/>
      <rgbColor rgb="FF3330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703C"/>
  </sheetPr>
  <dimension ref="B2:H35"/>
  <sheetViews>
    <sheetView showGridLines="0" tabSelected="1" zoomScaleNormal="100" workbookViewId="0">
      <selection activeCell="Q50" sqref="Q50"/>
    </sheetView>
  </sheetViews>
  <sheetFormatPr baseColWidth="10" defaultColWidth="8.7109375" defaultRowHeight="15" x14ac:dyDescent="0.25"/>
  <cols>
    <col min="1" max="1" width="2.42578125" customWidth="1"/>
    <col min="2" max="2" width="3" customWidth="1"/>
    <col min="3" max="3" width="30" customWidth="1"/>
    <col min="4" max="4" width="14" customWidth="1"/>
    <col min="5" max="5" width="13" customWidth="1"/>
    <col min="6" max="6" width="14" customWidth="1"/>
    <col min="7" max="7" width="13" customWidth="1"/>
    <col min="8" max="8" width="6" customWidth="1"/>
  </cols>
  <sheetData>
    <row r="2" spans="2:8" ht="19.5" customHeight="1" x14ac:dyDescent="0.25">
      <c r="B2" s="13" t="s">
        <v>0</v>
      </c>
      <c r="C2" s="13"/>
      <c r="D2" s="13"/>
      <c r="E2" s="13"/>
      <c r="F2" s="13"/>
      <c r="G2" s="13"/>
      <c r="H2" s="13"/>
    </row>
    <row r="3" spans="2:8" ht="19.5" customHeight="1" x14ac:dyDescent="0.25">
      <c r="B3" s="13"/>
      <c r="C3" s="13"/>
      <c r="D3" s="13"/>
      <c r="E3" s="13"/>
      <c r="F3" s="13"/>
      <c r="G3" s="13"/>
      <c r="H3" s="13"/>
    </row>
    <row r="4" spans="2:8" ht="19.5" customHeight="1" x14ac:dyDescent="0.25">
      <c r="B4" s="12" t="s">
        <v>1</v>
      </c>
      <c r="C4" s="12"/>
      <c r="D4" s="12"/>
      <c r="E4" s="12"/>
      <c r="F4" s="12"/>
      <c r="G4" s="12"/>
      <c r="H4" s="12"/>
    </row>
    <row r="6" spans="2:8" ht="15.75" x14ac:dyDescent="0.25">
      <c r="B6" s="11" t="s">
        <v>2</v>
      </c>
      <c r="C6" s="11"/>
      <c r="D6" s="11"/>
      <c r="E6" s="11"/>
      <c r="F6" s="11"/>
      <c r="G6" s="11"/>
      <c r="H6" s="11"/>
    </row>
    <row r="7" spans="2:8" s="65" customFormat="1" ht="11.25" x14ac:dyDescent="0.2">
      <c r="B7" s="64" t="s">
        <v>3</v>
      </c>
      <c r="C7" s="64"/>
      <c r="D7" s="64"/>
      <c r="E7" s="64"/>
      <c r="F7" s="64"/>
      <c r="G7" s="64"/>
      <c r="H7" s="64"/>
    </row>
    <row r="8" spans="2:8" s="65" customFormat="1" ht="11.25" x14ac:dyDescent="0.2">
      <c r="B8" s="64" t="s">
        <v>4</v>
      </c>
      <c r="C8" s="64"/>
      <c r="D8" s="64"/>
      <c r="E8" s="64"/>
      <c r="F8" s="64"/>
      <c r="G8" s="64"/>
      <c r="H8" s="64"/>
    </row>
    <row r="9" spans="2:8" s="65" customFormat="1" ht="11.25" x14ac:dyDescent="0.2">
      <c r="B9" s="64" t="s">
        <v>5</v>
      </c>
      <c r="C9" s="64"/>
      <c r="D9" s="64"/>
      <c r="E9" s="64"/>
      <c r="F9" s="64"/>
      <c r="G9" s="64"/>
      <c r="H9" s="64"/>
    </row>
    <row r="10" spans="2:8" s="65" customFormat="1" ht="11.25" x14ac:dyDescent="0.2">
      <c r="B10" s="64" t="s">
        <v>6</v>
      </c>
      <c r="C10" s="64"/>
      <c r="D10" s="64"/>
      <c r="E10" s="64"/>
      <c r="F10" s="64"/>
      <c r="G10" s="64"/>
      <c r="H10" s="64"/>
    </row>
    <row r="12" spans="2:8" ht="15.75" x14ac:dyDescent="0.25">
      <c r="B12" s="11" t="s">
        <v>7</v>
      </c>
      <c r="C12" s="11"/>
      <c r="D12" s="11"/>
      <c r="E12" s="11"/>
      <c r="F12" s="11"/>
      <c r="G12" s="11"/>
      <c r="H12" s="11"/>
    </row>
    <row r="13" spans="2:8" x14ac:dyDescent="0.25">
      <c r="C13" s="14"/>
      <c r="D13" s="15" t="s">
        <v>8</v>
      </c>
      <c r="E13" s="10" t="s">
        <v>9</v>
      </c>
      <c r="F13" s="10"/>
      <c r="G13" s="10"/>
      <c r="H13" s="10"/>
    </row>
    <row r="14" spans="2:8" x14ac:dyDescent="0.25">
      <c r="C14" s="16"/>
      <c r="D14" s="15" t="s">
        <v>10</v>
      </c>
      <c r="E14" s="10" t="s">
        <v>11</v>
      </c>
      <c r="F14" s="10"/>
      <c r="G14" s="10"/>
      <c r="H14" s="10"/>
    </row>
    <row r="15" spans="2:8" x14ac:dyDescent="0.25">
      <c r="C15" s="17"/>
      <c r="D15" s="15" t="s">
        <v>12</v>
      </c>
      <c r="E15" s="10" t="s">
        <v>13</v>
      </c>
      <c r="F15" s="10"/>
      <c r="G15" s="10"/>
      <c r="H15" s="10"/>
    </row>
    <row r="17" spans="2:8" ht="15.75" x14ac:dyDescent="0.25">
      <c r="B17" s="11" t="s">
        <v>14</v>
      </c>
      <c r="C17" s="11"/>
      <c r="D17" s="11"/>
      <c r="E17" s="11"/>
      <c r="F17" s="11"/>
      <c r="G17" s="11"/>
      <c r="H17" s="11"/>
    </row>
    <row r="18" spans="2:8" x14ac:dyDescent="0.25">
      <c r="C18" s="9" t="s">
        <v>15</v>
      </c>
      <c r="D18" s="9"/>
      <c r="E18" s="18" t="s">
        <v>16</v>
      </c>
    </row>
    <row r="19" spans="2:8" x14ac:dyDescent="0.25">
      <c r="C19" s="8" t="s">
        <v>17</v>
      </c>
      <c r="D19" s="8"/>
      <c r="E19" s="19">
        <v>7.0000000000000007E-2</v>
      </c>
    </row>
    <row r="20" spans="2:8" x14ac:dyDescent="0.25">
      <c r="C20" s="7" t="s">
        <v>18</v>
      </c>
      <c r="D20" s="7"/>
      <c r="E20" s="19">
        <v>0.19</v>
      </c>
    </row>
    <row r="21" spans="2:8" x14ac:dyDescent="0.25">
      <c r="C21" s="8" t="s">
        <v>19</v>
      </c>
      <c r="D21" s="8"/>
      <c r="E21" s="19">
        <v>0.19</v>
      </c>
    </row>
    <row r="22" spans="2:8" x14ac:dyDescent="0.25">
      <c r="C22" s="7" t="s">
        <v>20</v>
      </c>
      <c r="D22" s="7"/>
      <c r="E22" s="19">
        <v>0.3</v>
      </c>
    </row>
    <row r="23" spans="2:8" x14ac:dyDescent="0.25">
      <c r="C23" s="8" t="s">
        <v>21</v>
      </c>
      <c r="D23" s="8"/>
      <c r="E23" s="19">
        <v>0.22</v>
      </c>
    </row>
    <row r="24" spans="2:8" x14ac:dyDescent="0.25">
      <c r="C24" s="7" t="s">
        <v>22</v>
      </c>
      <c r="D24" s="7"/>
      <c r="E24" s="20">
        <v>0.1</v>
      </c>
    </row>
    <row r="26" spans="2:8" ht="15" customHeight="1" x14ac:dyDescent="0.25">
      <c r="C26" s="6" t="s">
        <v>23</v>
      </c>
      <c r="D26" s="6"/>
      <c r="E26" s="6"/>
      <c r="F26" s="6"/>
      <c r="G26" s="6"/>
      <c r="H26" s="6"/>
    </row>
    <row r="27" spans="2:8" ht="15.75" x14ac:dyDescent="0.25">
      <c r="B27" s="11" t="s">
        <v>24</v>
      </c>
      <c r="C27" s="11"/>
      <c r="D27" s="11"/>
      <c r="E27" s="11"/>
      <c r="F27" s="11"/>
      <c r="G27" s="11"/>
      <c r="H27" s="11"/>
    </row>
    <row r="28" spans="2:8" x14ac:dyDescent="0.25">
      <c r="C28" s="5" t="s">
        <v>25</v>
      </c>
      <c r="D28" s="5"/>
      <c r="E28" s="21" t="s">
        <v>26</v>
      </c>
      <c r="F28" s="4" t="s">
        <v>27</v>
      </c>
      <c r="G28" s="4"/>
    </row>
    <row r="29" spans="2:8" x14ac:dyDescent="0.25">
      <c r="C29" s="8" t="s">
        <v>28</v>
      </c>
      <c r="D29" s="8"/>
      <c r="E29" s="22">
        <f>COUNTA(Speisenkalkulation!$C$9:$C$12)</f>
        <v>4</v>
      </c>
      <c r="F29" s="3">
        <f>COUNTA(Getränkekalkulation!$C$9:$C$15)</f>
        <v>7</v>
      </c>
      <c r="G29" s="3"/>
    </row>
    <row r="30" spans="2:8" x14ac:dyDescent="0.25">
      <c r="C30" s="7" t="s">
        <v>29</v>
      </c>
      <c r="D30" s="7"/>
      <c r="E30" s="23">
        <f>IFERROR(AVERAGE(Speisenkalkulation!$N$9:$N$12),0)</f>
        <v>3.3512431346153666</v>
      </c>
      <c r="F30" s="2">
        <f>IFERROR(AVERAGE(Getränkekalkulation!$P$9:$P$15),0)</f>
        <v>0.22260088476446033</v>
      </c>
      <c r="G30" s="2"/>
    </row>
    <row r="31" spans="2:8" x14ac:dyDescent="0.25">
      <c r="C31" s="8" t="s">
        <v>30</v>
      </c>
      <c r="D31" s="8"/>
      <c r="E31" s="24">
        <f>IFERROR(AVERAGE(Speisenkalkulation!$M$9:$M$12),0)</f>
        <v>0.29842863969101696</v>
      </c>
      <c r="F31" s="1">
        <f>IFERROR(AVERAGE(Getränkekalkulation!$O$9:$O$15),0)</f>
        <v>2.6763138255302121</v>
      </c>
      <c r="G31" s="1"/>
    </row>
    <row r="32" spans="2:8" x14ac:dyDescent="0.25">
      <c r="C32" s="7" t="s">
        <v>31</v>
      </c>
      <c r="D32" s="7"/>
      <c r="E32" s="25">
        <f>IFERROR(AVERAGE(Speisenkalkulation!$L$9:$L$12),0)</f>
        <v>4.2041103971962617</v>
      </c>
      <c r="F32" s="58">
        <f>IFERROR(AVERAGE(Getränkekalkulation!$N$9:$N$15),0)</f>
        <v>4.0857142857142863</v>
      </c>
      <c r="G32" s="58"/>
    </row>
    <row r="35" spans="2:8" x14ac:dyDescent="0.25">
      <c r="B35" s="59" t="s">
        <v>32</v>
      </c>
      <c r="C35" s="59"/>
      <c r="D35" s="59"/>
      <c r="E35" s="59"/>
      <c r="F35" s="59"/>
      <c r="G35" s="59"/>
      <c r="H35" s="59"/>
    </row>
  </sheetData>
  <mergeCells count="32">
    <mergeCell ref="B35:H35"/>
    <mergeCell ref="C30:D30"/>
    <mergeCell ref="F30:G30"/>
    <mergeCell ref="C31:D31"/>
    <mergeCell ref="F31:G31"/>
    <mergeCell ref="C32:D32"/>
    <mergeCell ref="F32:G32"/>
    <mergeCell ref="B27:H27"/>
    <mergeCell ref="C28:D28"/>
    <mergeCell ref="F28:G28"/>
    <mergeCell ref="C29:D29"/>
    <mergeCell ref="F29:G29"/>
    <mergeCell ref="C21:D21"/>
    <mergeCell ref="C22:D22"/>
    <mergeCell ref="C23:D23"/>
    <mergeCell ref="C24:D24"/>
    <mergeCell ref="C26:H26"/>
    <mergeCell ref="E15:H15"/>
    <mergeCell ref="B17:H17"/>
    <mergeCell ref="C18:D18"/>
    <mergeCell ref="C19:D19"/>
    <mergeCell ref="C20:D20"/>
    <mergeCell ref="B9:H9"/>
    <mergeCell ref="B10:H10"/>
    <mergeCell ref="B12:H12"/>
    <mergeCell ref="E13:H13"/>
    <mergeCell ref="E14:H14"/>
    <mergeCell ref="B2:H3"/>
    <mergeCell ref="B4:H4"/>
    <mergeCell ref="B6:H6"/>
    <mergeCell ref="B7:H7"/>
    <mergeCell ref="B8:H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E6B6B"/>
  </sheetPr>
  <dimension ref="B2:J2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6" customWidth="1"/>
    <col min="3" max="3" width="26" customWidth="1"/>
    <col min="4" max="4" width="14" customWidth="1"/>
    <col min="5" max="5" width="15" customWidth="1"/>
    <col min="6" max="6" width="13" customWidth="1"/>
    <col min="7" max="7" width="9" customWidth="1"/>
    <col min="8" max="8" width="16" customWidth="1"/>
    <col min="9" max="9" width="15" customWidth="1"/>
    <col min="10" max="10" width="11" customWidth="1"/>
  </cols>
  <sheetData>
    <row r="2" spans="2:10" ht="24" customHeight="1" x14ac:dyDescent="0.25">
      <c r="B2" s="60" t="s">
        <v>33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1" t="s">
        <v>34</v>
      </c>
      <c r="C3" s="61"/>
      <c r="D3" s="61"/>
      <c r="E3" s="61"/>
      <c r="F3" s="61"/>
      <c r="G3" s="61"/>
      <c r="H3" s="61"/>
      <c r="I3" s="61"/>
      <c r="J3" s="61"/>
    </row>
    <row r="4" spans="2:10" ht="27.75" customHeight="1" x14ac:dyDescent="0.25">
      <c r="B4" s="26" t="s">
        <v>35</v>
      </c>
      <c r="C4" s="26" t="s">
        <v>36</v>
      </c>
      <c r="D4" s="26" t="s">
        <v>37</v>
      </c>
      <c r="E4" s="26" t="s">
        <v>38</v>
      </c>
      <c r="F4" s="26" t="s">
        <v>39</v>
      </c>
      <c r="G4" s="26" t="s">
        <v>40</v>
      </c>
      <c r="H4" s="26" t="s">
        <v>41</v>
      </c>
      <c r="I4" s="26" t="s">
        <v>42</v>
      </c>
      <c r="J4" s="26" t="s">
        <v>43</v>
      </c>
    </row>
    <row r="5" spans="2:10" x14ac:dyDescent="0.25">
      <c r="B5" s="27">
        <v>1</v>
      </c>
      <c r="C5" s="28" t="s">
        <v>44</v>
      </c>
      <c r="D5" s="14" t="s">
        <v>45</v>
      </c>
      <c r="E5" s="29">
        <v>89.5</v>
      </c>
      <c r="F5" s="30">
        <v>10</v>
      </c>
      <c r="G5" s="31" t="s">
        <v>46</v>
      </c>
      <c r="H5" s="32">
        <f t="shared" ref="H5:H22" si="0">IFERROR(E5/F5,0)</f>
        <v>8.9499999999999993</v>
      </c>
      <c r="I5" s="33" t="s">
        <v>47</v>
      </c>
      <c r="J5" s="34" t="s">
        <v>48</v>
      </c>
    </row>
    <row r="6" spans="2:10" x14ac:dyDescent="0.25">
      <c r="B6" s="35">
        <v>2</v>
      </c>
      <c r="C6" s="28" t="s">
        <v>49</v>
      </c>
      <c r="D6" s="14" t="s">
        <v>45</v>
      </c>
      <c r="E6" s="29">
        <v>42</v>
      </c>
      <c r="F6" s="30">
        <v>5</v>
      </c>
      <c r="G6" s="31" t="s">
        <v>46</v>
      </c>
      <c r="H6" s="36">
        <f t="shared" si="0"/>
        <v>8.4</v>
      </c>
      <c r="I6" s="33" t="s">
        <v>50</v>
      </c>
      <c r="J6" s="34" t="s">
        <v>48</v>
      </c>
    </row>
    <row r="7" spans="2:10" x14ac:dyDescent="0.25">
      <c r="B7" s="27">
        <v>3</v>
      </c>
      <c r="C7" s="28" t="s">
        <v>51</v>
      </c>
      <c r="D7" s="14" t="s">
        <v>52</v>
      </c>
      <c r="E7" s="29">
        <v>68</v>
      </c>
      <c r="F7" s="30">
        <v>4</v>
      </c>
      <c r="G7" s="31" t="s">
        <v>46</v>
      </c>
      <c r="H7" s="32">
        <f t="shared" si="0"/>
        <v>17</v>
      </c>
      <c r="I7" s="33" t="s">
        <v>53</v>
      </c>
      <c r="J7" s="34" t="s">
        <v>48</v>
      </c>
    </row>
    <row r="8" spans="2:10" x14ac:dyDescent="0.25">
      <c r="B8" s="35">
        <v>4</v>
      </c>
      <c r="C8" s="28" t="s">
        <v>54</v>
      </c>
      <c r="D8" s="14" t="s">
        <v>55</v>
      </c>
      <c r="E8" s="29">
        <v>12.5</v>
      </c>
      <c r="F8" s="30">
        <v>25</v>
      </c>
      <c r="G8" s="31" t="s">
        <v>46</v>
      </c>
      <c r="H8" s="36">
        <f t="shared" si="0"/>
        <v>0.5</v>
      </c>
      <c r="I8" s="33" t="s">
        <v>47</v>
      </c>
      <c r="J8" s="34" t="s">
        <v>48</v>
      </c>
    </row>
    <row r="9" spans="2:10" x14ac:dyDescent="0.25">
      <c r="B9" s="27">
        <v>5</v>
      </c>
      <c r="C9" s="28" t="s">
        <v>56</v>
      </c>
      <c r="D9" s="14" t="s">
        <v>55</v>
      </c>
      <c r="E9" s="29">
        <v>9</v>
      </c>
      <c r="F9" s="30">
        <v>10</v>
      </c>
      <c r="G9" s="31" t="s">
        <v>46</v>
      </c>
      <c r="H9" s="32">
        <f t="shared" si="0"/>
        <v>0.9</v>
      </c>
      <c r="I9" s="33" t="s">
        <v>50</v>
      </c>
      <c r="J9" s="34" t="s">
        <v>48</v>
      </c>
    </row>
    <row r="10" spans="2:10" x14ac:dyDescent="0.25">
      <c r="B10" s="35">
        <v>6</v>
      </c>
      <c r="C10" s="28" t="s">
        <v>57</v>
      </c>
      <c r="D10" s="14" t="s">
        <v>55</v>
      </c>
      <c r="E10" s="29">
        <v>21</v>
      </c>
      <c r="F10" s="30">
        <v>6</v>
      </c>
      <c r="G10" s="31" t="s">
        <v>46</v>
      </c>
      <c r="H10" s="36">
        <f t="shared" si="0"/>
        <v>3.5</v>
      </c>
      <c r="I10" s="33" t="s">
        <v>53</v>
      </c>
      <c r="J10" s="34" t="s">
        <v>48</v>
      </c>
    </row>
    <row r="11" spans="2:10" x14ac:dyDescent="0.25">
      <c r="B11" s="27">
        <v>7</v>
      </c>
      <c r="C11" s="28" t="s">
        <v>58</v>
      </c>
      <c r="D11" s="14" t="s">
        <v>55</v>
      </c>
      <c r="E11" s="29">
        <v>18</v>
      </c>
      <c r="F11" s="30">
        <v>5</v>
      </c>
      <c r="G11" s="31" t="s">
        <v>46</v>
      </c>
      <c r="H11" s="32">
        <f t="shared" si="0"/>
        <v>3.6</v>
      </c>
      <c r="I11" s="33" t="s">
        <v>47</v>
      </c>
      <c r="J11" s="34" t="s">
        <v>48</v>
      </c>
    </row>
    <row r="12" spans="2:10" x14ac:dyDescent="0.25">
      <c r="B12" s="35">
        <v>8</v>
      </c>
      <c r="C12" s="28" t="s">
        <v>59</v>
      </c>
      <c r="D12" s="14" t="s">
        <v>55</v>
      </c>
      <c r="E12" s="29">
        <v>14</v>
      </c>
      <c r="F12" s="30">
        <v>5</v>
      </c>
      <c r="G12" s="31" t="s">
        <v>46</v>
      </c>
      <c r="H12" s="36">
        <f t="shared" si="0"/>
        <v>2.8</v>
      </c>
      <c r="I12" s="33" t="s">
        <v>50</v>
      </c>
      <c r="J12" s="34" t="s">
        <v>48</v>
      </c>
    </row>
    <row r="13" spans="2:10" x14ac:dyDescent="0.25">
      <c r="B13" s="27">
        <v>9</v>
      </c>
      <c r="C13" s="28" t="s">
        <v>60</v>
      </c>
      <c r="D13" s="14" t="s">
        <v>55</v>
      </c>
      <c r="E13" s="29">
        <v>16.5</v>
      </c>
      <c r="F13" s="30">
        <v>3</v>
      </c>
      <c r="G13" s="31" t="s">
        <v>46</v>
      </c>
      <c r="H13" s="32">
        <f t="shared" si="0"/>
        <v>5.5</v>
      </c>
      <c r="I13" s="33" t="s">
        <v>53</v>
      </c>
      <c r="J13" s="34" t="s">
        <v>48</v>
      </c>
    </row>
    <row r="14" spans="2:10" x14ac:dyDescent="0.25">
      <c r="B14" s="35">
        <v>10</v>
      </c>
      <c r="C14" s="28" t="s">
        <v>61</v>
      </c>
      <c r="D14" s="14" t="s">
        <v>62</v>
      </c>
      <c r="E14" s="29">
        <v>22</v>
      </c>
      <c r="F14" s="30">
        <v>10</v>
      </c>
      <c r="G14" s="31" t="s">
        <v>46</v>
      </c>
      <c r="H14" s="36">
        <f t="shared" si="0"/>
        <v>2.2000000000000002</v>
      </c>
      <c r="I14" s="33" t="s">
        <v>47</v>
      </c>
      <c r="J14" s="34" t="s">
        <v>48</v>
      </c>
    </row>
    <row r="15" spans="2:10" x14ac:dyDescent="0.25">
      <c r="B15" s="27">
        <v>11</v>
      </c>
      <c r="C15" s="28" t="s">
        <v>63</v>
      </c>
      <c r="D15" s="14" t="s">
        <v>62</v>
      </c>
      <c r="E15" s="29">
        <v>15</v>
      </c>
      <c r="F15" s="30">
        <v>10</v>
      </c>
      <c r="G15" s="31" t="s">
        <v>46</v>
      </c>
      <c r="H15" s="32">
        <f t="shared" si="0"/>
        <v>1.5</v>
      </c>
      <c r="I15" s="33" t="s">
        <v>50</v>
      </c>
      <c r="J15" s="34" t="s">
        <v>48</v>
      </c>
    </row>
    <row r="16" spans="2:10" x14ac:dyDescent="0.25">
      <c r="B16" s="35">
        <v>12</v>
      </c>
      <c r="C16" s="28" t="s">
        <v>64</v>
      </c>
      <c r="D16" s="14" t="s">
        <v>62</v>
      </c>
      <c r="E16" s="29">
        <v>8.5</v>
      </c>
      <c r="F16" s="30">
        <v>10</v>
      </c>
      <c r="G16" s="31" t="s">
        <v>46</v>
      </c>
      <c r="H16" s="36">
        <f t="shared" si="0"/>
        <v>0.85</v>
      </c>
      <c r="I16" s="33" t="s">
        <v>53</v>
      </c>
      <c r="J16" s="34" t="s">
        <v>48</v>
      </c>
    </row>
    <row r="17" spans="2:10" x14ac:dyDescent="0.25">
      <c r="B17" s="27">
        <v>13</v>
      </c>
      <c r="C17" s="28" t="s">
        <v>65</v>
      </c>
      <c r="D17" s="14" t="s">
        <v>66</v>
      </c>
      <c r="E17" s="29">
        <v>68</v>
      </c>
      <c r="F17" s="30">
        <v>10</v>
      </c>
      <c r="G17" s="31" t="s">
        <v>46</v>
      </c>
      <c r="H17" s="32">
        <f t="shared" si="0"/>
        <v>6.8</v>
      </c>
      <c r="I17" s="33" t="s">
        <v>47</v>
      </c>
      <c r="J17" s="34" t="s">
        <v>48</v>
      </c>
    </row>
    <row r="18" spans="2:10" x14ac:dyDescent="0.25">
      <c r="B18" s="35">
        <v>14</v>
      </c>
      <c r="C18" s="28" t="s">
        <v>67</v>
      </c>
      <c r="D18" s="14" t="s">
        <v>66</v>
      </c>
      <c r="E18" s="29">
        <v>18</v>
      </c>
      <c r="F18" s="30">
        <v>10</v>
      </c>
      <c r="G18" s="31" t="s">
        <v>68</v>
      </c>
      <c r="H18" s="36">
        <f t="shared" si="0"/>
        <v>1.8</v>
      </c>
      <c r="I18" s="33" t="s">
        <v>50</v>
      </c>
      <c r="J18" s="34" t="s">
        <v>48</v>
      </c>
    </row>
    <row r="19" spans="2:10" x14ac:dyDescent="0.25">
      <c r="B19" s="27">
        <v>15</v>
      </c>
      <c r="C19" s="28" t="s">
        <v>69</v>
      </c>
      <c r="D19" s="14" t="s">
        <v>66</v>
      </c>
      <c r="E19" s="29">
        <v>74</v>
      </c>
      <c r="F19" s="30">
        <v>10</v>
      </c>
      <c r="G19" s="31" t="s">
        <v>46</v>
      </c>
      <c r="H19" s="32">
        <f t="shared" si="0"/>
        <v>7.4</v>
      </c>
      <c r="I19" s="33" t="s">
        <v>53</v>
      </c>
      <c r="J19" s="34" t="s">
        <v>48</v>
      </c>
    </row>
    <row r="20" spans="2:10" x14ac:dyDescent="0.25">
      <c r="B20" s="35">
        <v>16</v>
      </c>
      <c r="C20" s="28" t="s">
        <v>70</v>
      </c>
      <c r="D20" s="14" t="s">
        <v>66</v>
      </c>
      <c r="E20" s="29">
        <v>0.32</v>
      </c>
      <c r="F20" s="30">
        <v>1</v>
      </c>
      <c r="G20" s="31" t="s">
        <v>71</v>
      </c>
      <c r="H20" s="36">
        <f t="shared" si="0"/>
        <v>0.32</v>
      </c>
      <c r="I20" s="33" t="s">
        <v>47</v>
      </c>
      <c r="J20" s="34" t="s">
        <v>48</v>
      </c>
    </row>
    <row r="21" spans="2:10" x14ac:dyDescent="0.25">
      <c r="B21" s="27">
        <v>17</v>
      </c>
      <c r="C21" s="28" t="s">
        <v>72</v>
      </c>
      <c r="D21" s="14" t="s">
        <v>73</v>
      </c>
      <c r="E21" s="29">
        <v>45</v>
      </c>
      <c r="F21" s="30">
        <v>5</v>
      </c>
      <c r="G21" s="31" t="s">
        <v>68</v>
      </c>
      <c r="H21" s="32">
        <f t="shared" si="0"/>
        <v>9</v>
      </c>
      <c r="I21" s="33" t="s">
        <v>50</v>
      </c>
      <c r="J21" s="34" t="s">
        <v>48</v>
      </c>
    </row>
    <row r="22" spans="2:10" x14ac:dyDescent="0.25">
      <c r="B22" s="35">
        <v>18</v>
      </c>
      <c r="C22" s="28" t="s">
        <v>74</v>
      </c>
      <c r="D22" s="14" t="s">
        <v>75</v>
      </c>
      <c r="E22" s="29">
        <v>24</v>
      </c>
      <c r="F22" s="30">
        <v>2</v>
      </c>
      <c r="G22" s="31" t="s">
        <v>46</v>
      </c>
      <c r="H22" s="36">
        <f t="shared" si="0"/>
        <v>12</v>
      </c>
      <c r="I22" s="33" t="s">
        <v>53</v>
      </c>
      <c r="J22" s="34" t="s">
        <v>48</v>
      </c>
    </row>
  </sheetData>
  <mergeCells count="2">
    <mergeCell ref="B2:J2"/>
    <mergeCell ref="B3:J3"/>
  </mergeCells>
  <dataValidations count="2">
    <dataValidation type="list" allowBlank="1" sqref="D5:D22" xr:uid="{00000000-0002-0000-0100-000000000000}">
      <formula1>"Fleisch,Fisch,Gemüse,Trockenware,Molkerei,Fette,Sonstiges,Getränke"</formula1>
      <formula2>0</formula2>
    </dataValidation>
    <dataValidation type="list" allowBlank="1" sqref="G5:G22" xr:uid="{00000000-0002-0000-0100-000001000000}">
      <formula1>"kg,l,Stk"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703C"/>
    <pageSetUpPr fitToPage="1"/>
  </sheetPr>
  <dimension ref="B2:O41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24" customWidth="1"/>
    <col min="4" max="5" width="9" customWidth="1"/>
    <col min="6" max="6" width="13" customWidth="1"/>
    <col min="7" max="7" width="14" customWidth="1"/>
    <col min="8" max="8" width="10" customWidth="1"/>
    <col min="9" max="9" width="13" customWidth="1"/>
    <col min="10" max="10" width="10" customWidth="1"/>
    <col min="11" max="12" width="15" customWidth="1"/>
    <col min="13" max="13" width="13" customWidth="1"/>
    <col min="14" max="14" width="11" customWidth="1"/>
    <col min="15" max="15" width="10" customWidth="1"/>
  </cols>
  <sheetData>
    <row r="2" spans="2:15" ht="24" customHeight="1" x14ac:dyDescent="0.25">
      <c r="B2" s="60" t="s">
        <v>76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2:15" x14ac:dyDescent="0.25">
      <c r="B3" s="61" t="s">
        <v>77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8" spans="2:15" ht="33.75" customHeight="1" x14ac:dyDescent="0.25">
      <c r="B8" s="37" t="s">
        <v>35</v>
      </c>
      <c r="C8" s="37" t="s">
        <v>78</v>
      </c>
      <c r="D8" s="37" t="s">
        <v>79</v>
      </c>
      <c r="E8" s="37" t="s">
        <v>80</v>
      </c>
      <c r="F8" s="37" t="s">
        <v>81</v>
      </c>
      <c r="G8" s="37" t="s">
        <v>82</v>
      </c>
      <c r="H8" s="37" t="s">
        <v>83</v>
      </c>
      <c r="I8" s="37" t="s">
        <v>84</v>
      </c>
      <c r="J8" s="37" t="s">
        <v>85</v>
      </c>
      <c r="K8" s="37" t="s">
        <v>86</v>
      </c>
      <c r="L8" s="37" t="s">
        <v>87</v>
      </c>
      <c r="M8" s="37" t="s">
        <v>88</v>
      </c>
      <c r="N8" s="37" t="s">
        <v>89</v>
      </c>
    </row>
    <row r="9" spans="2:15" x14ac:dyDescent="0.25">
      <c r="B9" s="38">
        <v>1</v>
      </c>
      <c r="C9" s="28" t="s">
        <v>90</v>
      </c>
      <c r="D9" s="39">
        <v>7.0000000000000007E-2</v>
      </c>
      <c r="E9" s="40">
        <v>10</v>
      </c>
      <c r="F9" s="41">
        <f>IFERROR(SUMIFS($G$17:$G$40,$B$17:$B$40,C9),0)</f>
        <v>5.2100000000000009</v>
      </c>
      <c r="G9" s="41">
        <f>IFERROR(F9/E9,0)</f>
        <v>0.52100000000000013</v>
      </c>
      <c r="H9" s="42">
        <f>Start!$E$22</f>
        <v>0.3</v>
      </c>
      <c r="I9" s="41">
        <f>IFERROR(G9/H9,0)</f>
        <v>1.7366666666666672</v>
      </c>
      <c r="J9" s="41">
        <f>I9*D9</f>
        <v>0.12156666666666673</v>
      </c>
      <c r="K9" s="43">
        <f>IFERROR(ROUND((I9+J9)/Start!$E$24,0)*Start!$E$24,0)</f>
        <v>1.9000000000000001</v>
      </c>
      <c r="L9" s="43">
        <f>IFERROR(K9/(1+D9)-G9,0)</f>
        <v>1.2547009345794391</v>
      </c>
      <c r="M9" s="44">
        <f>IFERROR(G9/(K9/(1+D9)),0)</f>
        <v>0.29340526315789484</v>
      </c>
      <c r="N9" s="45">
        <f>IFERROR((K9/(1+D9))/G9,0)</f>
        <v>3.4082551527436444</v>
      </c>
    </row>
    <row r="10" spans="2:15" x14ac:dyDescent="0.25">
      <c r="B10" s="46">
        <v>2</v>
      </c>
      <c r="C10" s="28" t="s">
        <v>91</v>
      </c>
      <c r="D10" s="39">
        <v>7.0000000000000007E-2</v>
      </c>
      <c r="E10" s="40">
        <v>8</v>
      </c>
      <c r="F10" s="47">
        <f>IFERROR(SUMIFS($G$17:$G$40,$B$17:$B$40,C10),0)</f>
        <v>24.77</v>
      </c>
      <c r="G10" s="47">
        <f>IFERROR(F10/E10,0)</f>
        <v>3.0962499999999999</v>
      </c>
      <c r="H10" s="42">
        <f>Start!$E$22</f>
        <v>0.3</v>
      </c>
      <c r="I10" s="47">
        <f>IFERROR(G10/H10,0)</f>
        <v>10.320833333333333</v>
      </c>
      <c r="J10" s="47">
        <f>I10*D10</f>
        <v>0.72245833333333331</v>
      </c>
      <c r="K10" s="48">
        <f>IFERROR(ROUND((I10+J10)/Start!$E$24,0)*Start!$E$24,0)</f>
        <v>11</v>
      </c>
      <c r="L10" s="48">
        <f>IFERROR(K10/(1+D10)-G10,0)</f>
        <v>7.1841238317757004</v>
      </c>
      <c r="M10" s="49">
        <f>IFERROR(G10/(K10/(1+D10)),0)</f>
        <v>0.30118068181818186</v>
      </c>
      <c r="N10" s="50">
        <f>IFERROR((K10/(1+D10))/G10,0)</f>
        <v>3.3202660740494792</v>
      </c>
    </row>
    <row r="11" spans="2:15" x14ac:dyDescent="0.25">
      <c r="B11" s="38">
        <v>3</v>
      </c>
      <c r="C11" s="28" t="s">
        <v>92</v>
      </c>
      <c r="D11" s="39">
        <v>7.0000000000000007E-2</v>
      </c>
      <c r="E11" s="40">
        <v>8</v>
      </c>
      <c r="F11" s="41">
        <f>IFERROR(SUMIFS($G$17:$G$40,$B$17:$B$40,C11),0)</f>
        <v>15.960000000000003</v>
      </c>
      <c r="G11" s="41">
        <f>IFERROR(F11/E11,0)</f>
        <v>1.9950000000000003</v>
      </c>
      <c r="H11" s="42">
        <f>Start!$E$22</f>
        <v>0.3</v>
      </c>
      <c r="I11" s="41">
        <f>IFERROR(G11/H11,0)</f>
        <v>6.6500000000000012</v>
      </c>
      <c r="J11" s="41">
        <f>I11*D11</f>
        <v>0.46550000000000014</v>
      </c>
      <c r="K11" s="43">
        <f>IFERROR(ROUND((I11+J11)/Start!$E$24,0)*Start!$E$24,0)</f>
        <v>7.1000000000000005</v>
      </c>
      <c r="L11" s="43">
        <f>IFERROR(K11/(1+D11)-G11,0)</f>
        <v>4.6405140186915892</v>
      </c>
      <c r="M11" s="44">
        <f>IFERROR(G11/(K11/(1+D11)),0)</f>
        <v>0.30065492957746481</v>
      </c>
      <c r="N11" s="45">
        <f>IFERROR((K11/(1+D11))/G11,0)</f>
        <v>3.3260721898203451</v>
      </c>
    </row>
    <row r="12" spans="2:15" x14ac:dyDescent="0.25">
      <c r="B12" s="46">
        <v>4</v>
      </c>
      <c r="C12" s="28" t="s">
        <v>93</v>
      </c>
      <c r="D12" s="39">
        <v>7.0000000000000007E-2</v>
      </c>
      <c r="E12" s="40">
        <v>6</v>
      </c>
      <c r="F12" s="47">
        <f>IFERROR(SUMIFS($G$17:$G$40,$B$17:$B$40,C12),0)</f>
        <v>9.5400000000000009</v>
      </c>
      <c r="G12" s="47">
        <f>IFERROR(F12/E12,0)</f>
        <v>1.59</v>
      </c>
      <c r="H12" s="42">
        <f>Start!$E$22</f>
        <v>0.3</v>
      </c>
      <c r="I12" s="47">
        <f>IFERROR(G12/H12,0)</f>
        <v>5.3000000000000007</v>
      </c>
      <c r="J12" s="47">
        <f>I12*D12</f>
        <v>0.37100000000000011</v>
      </c>
      <c r="K12" s="48">
        <f>IFERROR(ROUND((I12+J12)/Start!$E$24,0)*Start!$E$24,0)</f>
        <v>5.7</v>
      </c>
      <c r="L12" s="48">
        <f>IFERROR(K12/(1+D12)-G12,0)</f>
        <v>3.7371028037383178</v>
      </c>
      <c r="M12" s="49">
        <f>IFERROR(G12/(K12/(1+D12)),0)</f>
        <v>0.29847368421052634</v>
      </c>
      <c r="N12" s="50">
        <f>IFERROR((K12/(1+D12))/G12,0)</f>
        <v>3.3503791218479986</v>
      </c>
    </row>
    <row r="15" spans="2:15" x14ac:dyDescent="0.25">
      <c r="B15" s="62" t="s">
        <v>94</v>
      </c>
      <c r="C15" s="62"/>
      <c r="D15" s="62"/>
      <c r="E15" s="62"/>
      <c r="F15" s="62"/>
      <c r="G15" s="62"/>
    </row>
    <row r="16" spans="2:15" ht="25.5" customHeight="1" x14ac:dyDescent="0.25">
      <c r="B16" s="51" t="s">
        <v>78</v>
      </c>
      <c r="C16" s="51" t="s">
        <v>36</v>
      </c>
      <c r="D16" s="51" t="s">
        <v>95</v>
      </c>
      <c r="E16" s="51" t="s">
        <v>40</v>
      </c>
      <c r="F16" s="51" t="s">
        <v>96</v>
      </c>
      <c r="G16" s="51" t="s">
        <v>97</v>
      </c>
    </row>
    <row r="17" spans="2:7" x14ac:dyDescent="0.25">
      <c r="B17" s="14" t="s">
        <v>90</v>
      </c>
      <c r="C17" s="14" t="s">
        <v>54</v>
      </c>
      <c r="D17" s="30">
        <v>2</v>
      </c>
      <c r="E17" s="52" t="str">
        <f>IFERROR(INDEX(Zutatenpreise!$G$5:$G$22,MATCH(C17,Zutatenpreise!$C$5:$C$22,0)),"")</f>
        <v>kg</v>
      </c>
      <c r="F17" s="53">
        <f>IFERROR(INDEX(Zutatenpreise!$H$5:$H$22,MATCH(C17,Zutatenpreise!$C$5:$C$22,0)),"")</f>
        <v>0.5</v>
      </c>
      <c r="G17" s="43">
        <f t="shared" ref="G17:G40" si="0">IF(OR(C17="",D17=""),"",D17*F17)</f>
        <v>1</v>
      </c>
    </row>
    <row r="18" spans="2:7" x14ac:dyDescent="0.25">
      <c r="B18" s="14" t="s">
        <v>90</v>
      </c>
      <c r="C18" s="14" t="s">
        <v>56</v>
      </c>
      <c r="D18" s="30">
        <v>0.5</v>
      </c>
      <c r="E18" s="52" t="str">
        <f>IFERROR(INDEX(Zutatenpreise!$G$5:$G$22,MATCH(C18,Zutatenpreise!$C$5:$C$22,0)),"")</f>
        <v>kg</v>
      </c>
      <c r="F18" s="53">
        <f>IFERROR(INDEX(Zutatenpreise!$H$5:$H$22,MATCH(C18,Zutatenpreise!$C$5:$C$22,0)),"")</f>
        <v>0.9</v>
      </c>
      <c r="G18" s="48">
        <f t="shared" si="0"/>
        <v>0.45</v>
      </c>
    </row>
    <row r="19" spans="2:7" x14ac:dyDescent="0.25">
      <c r="B19" s="14" t="s">
        <v>90</v>
      </c>
      <c r="C19" s="14" t="s">
        <v>67</v>
      </c>
      <c r="D19" s="30">
        <v>1</v>
      </c>
      <c r="E19" s="52" t="str">
        <f>IFERROR(INDEX(Zutatenpreise!$G$5:$G$22,MATCH(C19,Zutatenpreise!$C$5:$C$22,0)),"")</f>
        <v>l</v>
      </c>
      <c r="F19" s="53">
        <f>IFERROR(INDEX(Zutatenpreise!$H$5:$H$22,MATCH(C19,Zutatenpreise!$C$5:$C$22,0)),"")</f>
        <v>1.8</v>
      </c>
      <c r="G19" s="43">
        <f t="shared" si="0"/>
        <v>1.8</v>
      </c>
    </row>
    <row r="20" spans="2:7" x14ac:dyDescent="0.25">
      <c r="B20" s="14" t="s">
        <v>90</v>
      </c>
      <c r="C20" s="14" t="s">
        <v>65</v>
      </c>
      <c r="D20" s="30">
        <v>0.2</v>
      </c>
      <c r="E20" s="52" t="str">
        <f>IFERROR(INDEX(Zutatenpreise!$G$5:$G$22,MATCH(C20,Zutatenpreise!$C$5:$C$22,0)),"")</f>
        <v>kg</v>
      </c>
      <c r="F20" s="53">
        <f>IFERROR(INDEX(Zutatenpreise!$H$5:$H$22,MATCH(C20,Zutatenpreise!$C$5:$C$22,0)),"")</f>
        <v>6.8</v>
      </c>
      <c r="G20" s="48">
        <f t="shared" si="0"/>
        <v>1.36</v>
      </c>
    </row>
    <row r="21" spans="2:7" x14ac:dyDescent="0.25">
      <c r="B21" s="14" t="s">
        <v>90</v>
      </c>
      <c r="C21" s="14" t="s">
        <v>74</v>
      </c>
      <c r="D21" s="30">
        <v>0.05</v>
      </c>
      <c r="E21" s="52" t="str">
        <f>IFERROR(INDEX(Zutatenpreise!$G$5:$G$22,MATCH(C21,Zutatenpreise!$C$5:$C$22,0)),"")</f>
        <v>kg</v>
      </c>
      <c r="F21" s="53">
        <f>IFERROR(INDEX(Zutatenpreise!$H$5:$H$22,MATCH(C21,Zutatenpreise!$C$5:$C$22,0)),"")</f>
        <v>12</v>
      </c>
      <c r="G21" s="43">
        <f t="shared" si="0"/>
        <v>0.60000000000000009</v>
      </c>
    </row>
    <row r="22" spans="2:7" x14ac:dyDescent="0.25">
      <c r="B22" s="14" t="s">
        <v>91</v>
      </c>
      <c r="C22" s="14" t="s">
        <v>44</v>
      </c>
      <c r="D22" s="30">
        <v>2</v>
      </c>
      <c r="E22" s="52" t="str">
        <f>IFERROR(INDEX(Zutatenpreise!$G$5:$G$22,MATCH(C22,Zutatenpreise!$C$5:$C$22,0)),"")</f>
        <v>kg</v>
      </c>
      <c r="F22" s="53">
        <f>IFERROR(INDEX(Zutatenpreise!$H$5:$H$22,MATCH(C22,Zutatenpreise!$C$5:$C$22,0)),"")</f>
        <v>8.9499999999999993</v>
      </c>
      <c r="G22" s="48">
        <f t="shared" si="0"/>
        <v>17.899999999999999</v>
      </c>
    </row>
    <row r="23" spans="2:7" x14ac:dyDescent="0.25">
      <c r="B23" s="14" t="s">
        <v>91</v>
      </c>
      <c r="C23" s="14" t="s">
        <v>56</v>
      </c>
      <c r="D23" s="30">
        <v>0.8</v>
      </c>
      <c r="E23" s="52" t="str">
        <f>IFERROR(INDEX(Zutatenpreise!$G$5:$G$22,MATCH(C23,Zutatenpreise!$C$5:$C$22,0)),"")</f>
        <v>kg</v>
      </c>
      <c r="F23" s="53">
        <f>IFERROR(INDEX(Zutatenpreise!$H$5:$H$22,MATCH(C23,Zutatenpreise!$C$5:$C$22,0)),"")</f>
        <v>0.9</v>
      </c>
      <c r="G23" s="43">
        <f t="shared" si="0"/>
        <v>0.72000000000000008</v>
      </c>
    </row>
    <row r="24" spans="2:7" x14ac:dyDescent="0.25">
      <c r="B24" s="14" t="s">
        <v>91</v>
      </c>
      <c r="C24" s="14" t="s">
        <v>58</v>
      </c>
      <c r="D24" s="30">
        <v>0.6</v>
      </c>
      <c r="E24" s="52" t="str">
        <f>IFERROR(INDEX(Zutatenpreise!$G$5:$G$22,MATCH(C24,Zutatenpreise!$C$5:$C$22,0)),"")</f>
        <v>kg</v>
      </c>
      <c r="F24" s="53">
        <f>IFERROR(INDEX(Zutatenpreise!$H$5:$H$22,MATCH(C24,Zutatenpreise!$C$5:$C$22,0)),"")</f>
        <v>3.6</v>
      </c>
      <c r="G24" s="48">
        <f t="shared" si="0"/>
        <v>2.16</v>
      </c>
    </row>
    <row r="25" spans="2:7" x14ac:dyDescent="0.25">
      <c r="B25" s="14" t="s">
        <v>91</v>
      </c>
      <c r="C25" s="14" t="s">
        <v>61</v>
      </c>
      <c r="D25" s="30">
        <v>1.2</v>
      </c>
      <c r="E25" s="52" t="str">
        <f>IFERROR(INDEX(Zutatenpreise!$G$5:$G$22,MATCH(C25,Zutatenpreise!$C$5:$C$22,0)),"")</f>
        <v>kg</v>
      </c>
      <c r="F25" s="53">
        <f>IFERROR(INDEX(Zutatenpreise!$H$5:$H$22,MATCH(C25,Zutatenpreise!$C$5:$C$22,0)),"")</f>
        <v>2.2000000000000002</v>
      </c>
      <c r="G25" s="43">
        <f t="shared" si="0"/>
        <v>2.64</v>
      </c>
    </row>
    <row r="26" spans="2:7" x14ac:dyDescent="0.25">
      <c r="B26" s="14" t="s">
        <v>91</v>
      </c>
      <c r="C26" s="14" t="s">
        <v>72</v>
      </c>
      <c r="D26" s="30">
        <v>0.15</v>
      </c>
      <c r="E26" s="52" t="str">
        <f>IFERROR(INDEX(Zutatenpreise!$G$5:$G$22,MATCH(C26,Zutatenpreise!$C$5:$C$22,0)),"")</f>
        <v>l</v>
      </c>
      <c r="F26" s="53">
        <f>IFERROR(INDEX(Zutatenpreise!$H$5:$H$22,MATCH(C26,Zutatenpreise!$C$5:$C$22,0)),"")</f>
        <v>9</v>
      </c>
      <c r="G26" s="48">
        <f t="shared" si="0"/>
        <v>1.3499999999999999</v>
      </c>
    </row>
    <row r="27" spans="2:7" x14ac:dyDescent="0.25">
      <c r="B27" s="14" t="s">
        <v>92</v>
      </c>
      <c r="C27" s="14" t="s">
        <v>63</v>
      </c>
      <c r="D27" s="30">
        <v>1.6</v>
      </c>
      <c r="E27" s="52" t="str">
        <f>IFERROR(INDEX(Zutatenpreise!$G$5:$G$22,MATCH(C27,Zutatenpreise!$C$5:$C$22,0)),"")</f>
        <v>kg</v>
      </c>
      <c r="F27" s="53">
        <f>IFERROR(INDEX(Zutatenpreise!$H$5:$H$22,MATCH(C27,Zutatenpreise!$C$5:$C$22,0)),"")</f>
        <v>1.5</v>
      </c>
      <c r="G27" s="43">
        <f t="shared" si="0"/>
        <v>2.4000000000000004</v>
      </c>
    </row>
    <row r="28" spans="2:7" x14ac:dyDescent="0.25">
      <c r="B28" s="14" t="s">
        <v>92</v>
      </c>
      <c r="C28" s="14" t="s">
        <v>60</v>
      </c>
      <c r="D28" s="30">
        <v>1</v>
      </c>
      <c r="E28" s="52" t="str">
        <f>IFERROR(INDEX(Zutatenpreise!$G$5:$G$22,MATCH(C28,Zutatenpreise!$C$5:$C$22,0)),"")</f>
        <v>kg</v>
      </c>
      <c r="F28" s="53">
        <f>IFERROR(INDEX(Zutatenpreise!$H$5:$H$22,MATCH(C28,Zutatenpreise!$C$5:$C$22,0)),"")</f>
        <v>5.5</v>
      </c>
      <c r="G28" s="48">
        <f t="shared" si="0"/>
        <v>5.5</v>
      </c>
    </row>
    <row r="29" spans="2:7" x14ac:dyDescent="0.25">
      <c r="B29" s="14" t="s">
        <v>92</v>
      </c>
      <c r="C29" s="14" t="s">
        <v>57</v>
      </c>
      <c r="D29" s="30">
        <v>1.2</v>
      </c>
      <c r="E29" s="52" t="str">
        <f>IFERROR(INDEX(Zutatenpreise!$G$5:$G$22,MATCH(C29,Zutatenpreise!$C$5:$C$22,0)),"")</f>
        <v>kg</v>
      </c>
      <c r="F29" s="53">
        <f>IFERROR(INDEX(Zutatenpreise!$H$5:$H$22,MATCH(C29,Zutatenpreise!$C$5:$C$22,0)),"")</f>
        <v>3.5</v>
      </c>
      <c r="G29" s="43">
        <f t="shared" si="0"/>
        <v>4.2</v>
      </c>
    </row>
    <row r="30" spans="2:7" x14ac:dyDescent="0.25">
      <c r="B30" s="14" t="s">
        <v>92</v>
      </c>
      <c r="C30" s="14" t="s">
        <v>69</v>
      </c>
      <c r="D30" s="30">
        <v>0.4</v>
      </c>
      <c r="E30" s="52" t="str">
        <f>IFERROR(INDEX(Zutatenpreise!$G$5:$G$22,MATCH(C30,Zutatenpreise!$C$5:$C$22,0)),"")</f>
        <v>kg</v>
      </c>
      <c r="F30" s="53">
        <f>IFERROR(INDEX(Zutatenpreise!$H$5:$H$22,MATCH(C30,Zutatenpreise!$C$5:$C$22,0)),"")</f>
        <v>7.4</v>
      </c>
      <c r="G30" s="48">
        <f t="shared" si="0"/>
        <v>2.9600000000000004</v>
      </c>
    </row>
    <row r="31" spans="2:7" x14ac:dyDescent="0.25">
      <c r="B31" s="14" t="s">
        <v>92</v>
      </c>
      <c r="C31" s="14" t="s">
        <v>72</v>
      </c>
      <c r="D31" s="30">
        <v>0.1</v>
      </c>
      <c r="E31" s="52" t="str">
        <f>IFERROR(INDEX(Zutatenpreise!$G$5:$G$22,MATCH(C31,Zutatenpreise!$C$5:$C$22,0)),"")</f>
        <v>l</v>
      </c>
      <c r="F31" s="53">
        <f>IFERROR(INDEX(Zutatenpreise!$H$5:$H$22,MATCH(C31,Zutatenpreise!$C$5:$C$22,0)),"")</f>
        <v>9</v>
      </c>
      <c r="G31" s="43">
        <f t="shared" si="0"/>
        <v>0.9</v>
      </c>
    </row>
    <row r="32" spans="2:7" x14ac:dyDescent="0.25">
      <c r="B32" s="14" t="s">
        <v>93</v>
      </c>
      <c r="C32" s="14" t="s">
        <v>59</v>
      </c>
      <c r="D32" s="30">
        <v>1.2</v>
      </c>
      <c r="E32" s="52" t="str">
        <f>IFERROR(INDEX(Zutatenpreise!$G$5:$G$22,MATCH(C32,Zutatenpreise!$C$5:$C$22,0)),"")</f>
        <v>kg</v>
      </c>
      <c r="F32" s="53">
        <f>IFERROR(INDEX(Zutatenpreise!$H$5:$H$22,MATCH(C32,Zutatenpreise!$C$5:$C$22,0)),"")</f>
        <v>2.8</v>
      </c>
      <c r="G32" s="48">
        <f t="shared" si="0"/>
        <v>3.36</v>
      </c>
    </row>
    <row r="33" spans="2:7" x14ac:dyDescent="0.25">
      <c r="B33" s="14" t="s">
        <v>93</v>
      </c>
      <c r="C33" s="14" t="s">
        <v>57</v>
      </c>
      <c r="D33" s="30">
        <v>0.6</v>
      </c>
      <c r="E33" s="52" t="str">
        <f>IFERROR(INDEX(Zutatenpreise!$G$5:$G$22,MATCH(C33,Zutatenpreise!$C$5:$C$22,0)),"")</f>
        <v>kg</v>
      </c>
      <c r="F33" s="53">
        <f>IFERROR(INDEX(Zutatenpreise!$H$5:$H$22,MATCH(C33,Zutatenpreise!$C$5:$C$22,0)),"")</f>
        <v>3.5</v>
      </c>
      <c r="G33" s="43">
        <f t="shared" si="0"/>
        <v>2.1</v>
      </c>
    </row>
    <row r="34" spans="2:7" x14ac:dyDescent="0.25">
      <c r="B34" s="14" t="s">
        <v>93</v>
      </c>
      <c r="C34" s="14" t="s">
        <v>58</v>
      </c>
      <c r="D34" s="30">
        <v>0.4</v>
      </c>
      <c r="E34" s="52" t="str">
        <f>IFERROR(INDEX(Zutatenpreise!$G$5:$G$22,MATCH(C34,Zutatenpreise!$C$5:$C$22,0)),"")</f>
        <v>kg</v>
      </c>
      <c r="F34" s="53">
        <f>IFERROR(INDEX(Zutatenpreise!$H$5:$H$22,MATCH(C34,Zutatenpreise!$C$5:$C$22,0)),"")</f>
        <v>3.6</v>
      </c>
      <c r="G34" s="48">
        <f t="shared" si="0"/>
        <v>1.4400000000000002</v>
      </c>
    </row>
    <row r="35" spans="2:7" x14ac:dyDescent="0.25">
      <c r="B35" s="14" t="s">
        <v>93</v>
      </c>
      <c r="C35" s="14" t="s">
        <v>70</v>
      </c>
      <c r="D35" s="30">
        <v>6</v>
      </c>
      <c r="E35" s="52" t="str">
        <f>IFERROR(INDEX(Zutatenpreise!$G$5:$G$22,MATCH(C35,Zutatenpreise!$C$5:$C$22,0)),"")</f>
        <v>Stk</v>
      </c>
      <c r="F35" s="53">
        <f>IFERROR(INDEX(Zutatenpreise!$H$5:$H$22,MATCH(C35,Zutatenpreise!$C$5:$C$22,0)),"")</f>
        <v>0.32</v>
      </c>
      <c r="G35" s="43">
        <f t="shared" si="0"/>
        <v>1.92</v>
      </c>
    </row>
    <row r="36" spans="2:7" x14ac:dyDescent="0.25">
      <c r="B36" s="14" t="s">
        <v>93</v>
      </c>
      <c r="C36" s="14" t="s">
        <v>72</v>
      </c>
      <c r="D36" s="30">
        <v>0.08</v>
      </c>
      <c r="E36" s="52" t="str">
        <f>IFERROR(INDEX(Zutatenpreise!$G$5:$G$22,MATCH(C36,Zutatenpreise!$C$5:$C$22,0)),"")</f>
        <v>l</v>
      </c>
      <c r="F36" s="53">
        <f>IFERROR(INDEX(Zutatenpreise!$H$5:$H$22,MATCH(C36,Zutatenpreise!$C$5:$C$22,0)),"")</f>
        <v>9</v>
      </c>
      <c r="G36" s="48">
        <f t="shared" si="0"/>
        <v>0.72</v>
      </c>
    </row>
    <row r="37" spans="2:7" x14ac:dyDescent="0.25">
      <c r="B37" s="14"/>
      <c r="C37" s="14"/>
      <c r="D37" s="30"/>
      <c r="E37" s="52" t="str">
        <f>IFERROR(INDEX(Zutatenpreise!$G$5:$G$22,MATCH(C37,Zutatenpreise!$C$5:$C$22,0)),"")</f>
        <v/>
      </c>
      <c r="F37" s="53" t="str">
        <f>IFERROR(INDEX(Zutatenpreise!$H$5:$H$22,MATCH(C37,Zutatenpreise!$C$5:$C$22,0)),"")</f>
        <v/>
      </c>
      <c r="G37" s="43" t="str">
        <f t="shared" si="0"/>
        <v/>
      </c>
    </row>
    <row r="38" spans="2:7" x14ac:dyDescent="0.25">
      <c r="B38" s="14"/>
      <c r="C38" s="14"/>
      <c r="D38" s="30"/>
      <c r="E38" s="52" t="str">
        <f>IFERROR(INDEX(Zutatenpreise!$G$5:$G$22,MATCH(C38,Zutatenpreise!$C$5:$C$22,0)),"")</f>
        <v/>
      </c>
      <c r="F38" s="53" t="str">
        <f>IFERROR(INDEX(Zutatenpreise!$H$5:$H$22,MATCH(C38,Zutatenpreise!$C$5:$C$22,0)),"")</f>
        <v/>
      </c>
      <c r="G38" s="48" t="str">
        <f t="shared" si="0"/>
        <v/>
      </c>
    </row>
    <row r="39" spans="2:7" x14ac:dyDescent="0.25">
      <c r="B39" s="14"/>
      <c r="C39" s="14"/>
      <c r="D39" s="30"/>
      <c r="E39" s="52" t="str">
        <f>IFERROR(INDEX(Zutatenpreise!$G$5:$G$22,MATCH(C39,Zutatenpreise!$C$5:$C$22,0)),"")</f>
        <v/>
      </c>
      <c r="F39" s="53" t="str">
        <f>IFERROR(INDEX(Zutatenpreise!$H$5:$H$22,MATCH(C39,Zutatenpreise!$C$5:$C$22,0)),"")</f>
        <v/>
      </c>
      <c r="G39" s="43" t="str">
        <f t="shared" si="0"/>
        <v/>
      </c>
    </row>
    <row r="40" spans="2:7" x14ac:dyDescent="0.25">
      <c r="B40" s="14"/>
      <c r="C40" s="14"/>
      <c r="D40" s="30"/>
      <c r="E40" s="52" t="str">
        <f>IFERROR(INDEX(Zutatenpreise!$G$5:$G$22,MATCH(C40,Zutatenpreise!$C$5:$C$22,0)),"")</f>
        <v/>
      </c>
      <c r="F40" s="53" t="str">
        <f>IFERROR(INDEX(Zutatenpreise!$H$5:$H$22,MATCH(C40,Zutatenpreise!$C$5:$C$22,0)),"")</f>
        <v/>
      </c>
      <c r="G40" s="48" t="str">
        <f t="shared" si="0"/>
        <v/>
      </c>
    </row>
    <row r="41" spans="2:7" x14ac:dyDescent="0.25">
      <c r="B41" s="63" t="s">
        <v>98</v>
      </c>
      <c r="C41" s="63"/>
      <c r="D41" s="63"/>
      <c r="E41" s="63"/>
      <c r="F41" s="63"/>
      <c r="G41" s="54">
        <f>SUM(G17:G40)</f>
        <v>55.480000000000004</v>
      </c>
    </row>
  </sheetData>
  <mergeCells count="4">
    <mergeCell ref="B2:O2"/>
    <mergeCell ref="B3:O3"/>
    <mergeCell ref="B15:G15"/>
    <mergeCell ref="B41:F41"/>
  </mergeCells>
  <conditionalFormatting sqref="L9:L12">
    <cfRule type="expression" dxfId="5" priority="4">
      <formula>$L9&lt;0</formula>
    </cfRule>
  </conditionalFormatting>
  <conditionalFormatting sqref="M9:M12">
    <cfRule type="expression" dxfId="4" priority="2">
      <formula>$M9&lt;=$H9</formula>
    </cfRule>
    <cfRule type="expression" dxfId="3" priority="3">
      <formula>$M9&gt;$H9</formula>
    </cfRule>
  </conditionalFormatting>
  <dataValidations count="3">
    <dataValidation type="list" allowBlank="1" sqref="B17:B40" xr:uid="{00000000-0002-0000-0200-000000000000}">
      <formula1>Gerichteliste</formula1>
      <formula2>0</formula2>
    </dataValidation>
    <dataValidation type="list" allowBlank="1" sqref="C17:C40" xr:uid="{00000000-0002-0000-0200-000001000000}">
      <formula1>Zutatenliste</formula1>
      <formula2>0</formula2>
    </dataValidation>
    <dataValidation type="list" allowBlank="1" sqref="D9:D12" xr:uid="{00000000-0002-0000-0200-000002000000}">
      <formula1>"0.07,0.19"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A5528"/>
    <pageSetUpPr fitToPage="1"/>
  </sheetPr>
  <dimension ref="B2:P17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22" customWidth="1"/>
    <col min="4" max="4" width="13" customWidth="1"/>
    <col min="5" max="5" width="14" customWidth="1"/>
    <col min="6" max="6" width="12" customWidth="1"/>
    <col min="7" max="7" width="13" customWidth="1"/>
    <col min="8" max="8" width="10" customWidth="1"/>
    <col min="9" max="9" width="8" customWidth="1"/>
    <col min="10" max="10" width="13" customWidth="1"/>
    <col min="11" max="11" width="11" customWidth="1"/>
    <col min="12" max="12" width="13" customWidth="1"/>
    <col min="13" max="13" width="10" customWidth="1"/>
    <col min="14" max="14" width="15" customWidth="1"/>
    <col min="15" max="15" width="12" customWidth="1"/>
    <col min="16" max="16" width="11" customWidth="1"/>
  </cols>
  <sheetData>
    <row r="2" spans="2:16" ht="24" customHeight="1" x14ac:dyDescent="0.25">
      <c r="B2" s="60" t="s">
        <v>99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2:16" x14ac:dyDescent="0.25">
      <c r="B3" s="61" t="s">
        <v>100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8" spans="2:16" ht="33.75" customHeight="1" x14ac:dyDescent="0.25">
      <c r="B8" s="37" t="s">
        <v>35</v>
      </c>
      <c r="C8" s="37" t="s">
        <v>101</v>
      </c>
      <c r="D8" s="37" t="s">
        <v>37</v>
      </c>
      <c r="E8" s="37" t="s">
        <v>102</v>
      </c>
      <c r="F8" s="37" t="s">
        <v>103</v>
      </c>
      <c r="G8" s="37" t="s">
        <v>104</v>
      </c>
      <c r="H8" s="37" t="s">
        <v>105</v>
      </c>
      <c r="I8" s="37" t="s">
        <v>79</v>
      </c>
      <c r="J8" s="37" t="s">
        <v>106</v>
      </c>
      <c r="K8" s="37" t="s">
        <v>107</v>
      </c>
      <c r="L8" s="37" t="s">
        <v>108</v>
      </c>
      <c r="M8" s="37" t="s">
        <v>85</v>
      </c>
      <c r="N8" s="37" t="s">
        <v>86</v>
      </c>
      <c r="O8" s="37" t="s">
        <v>87</v>
      </c>
      <c r="P8" s="37" t="s">
        <v>88</v>
      </c>
    </row>
    <row r="9" spans="2:16" x14ac:dyDescent="0.25">
      <c r="B9" s="38">
        <v>1</v>
      </c>
      <c r="C9" s="28" t="s">
        <v>109</v>
      </c>
      <c r="D9" s="14" t="s">
        <v>110</v>
      </c>
      <c r="E9" s="29">
        <v>13.2</v>
      </c>
      <c r="F9" s="30">
        <v>12</v>
      </c>
      <c r="G9" s="55">
        <v>0.3</v>
      </c>
      <c r="H9" s="39">
        <v>0.03</v>
      </c>
      <c r="I9" s="39">
        <v>0.19</v>
      </c>
      <c r="J9" s="56">
        <f t="shared" ref="J9:J15" si="0">IFERROR(E9/F9*G9*(1+H9),0)</f>
        <v>0.33989999999999998</v>
      </c>
      <c r="K9" s="42">
        <f>Start!$E$23</f>
        <v>0.22</v>
      </c>
      <c r="L9" s="41">
        <f t="shared" ref="L9:L15" si="1">IFERROR(J9/K9,0)</f>
        <v>1.5449999999999999</v>
      </c>
      <c r="M9" s="41">
        <f t="shared" ref="M9:M15" si="2">L9*I9</f>
        <v>0.29354999999999998</v>
      </c>
      <c r="N9" s="43">
        <f>IFERROR(ROUND((L9+M9)/Start!$E$24,0)*Start!$E$24,0)</f>
        <v>1.8</v>
      </c>
      <c r="O9" s="43">
        <f t="shared" ref="O9:O15" si="3">IFERROR(N9/(1+I9)-J9,0)</f>
        <v>1.172705042016807</v>
      </c>
      <c r="P9" s="44">
        <f t="shared" ref="P9:P15" si="4">IFERROR(J9/(N9/(1+I9)),0)</f>
        <v>0.22471166666666662</v>
      </c>
    </row>
    <row r="10" spans="2:16" x14ac:dyDescent="0.25">
      <c r="B10" s="46">
        <v>2</v>
      </c>
      <c r="C10" s="28" t="s">
        <v>111</v>
      </c>
      <c r="D10" s="14" t="s">
        <v>110</v>
      </c>
      <c r="E10" s="29">
        <v>8.4</v>
      </c>
      <c r="F10" s="30">
        <v>12</v>
      </c>
      <c r="G10" s="55">
        <v>0.25</v>
      </c>
      <c r="H10" s="39">
        <v>0.02</v>
      </c>
      <c r="I10" s="39">
        <v>0.19</v>
      </c>
      <c r="J10" s="57">
        <f t="shared" si="0"/>
        <v>0.17850000000000002</v>
      </c>
      <c r="K10" s="42">
        <f>Start!$E$23</f>
        <v>0.22</v>
      </c>
      <c r="L10" s="47">
        <f t="shared" si="1"/>
        <v>0.8113636363636364</v>
      </c>
      <c r="M10" s="47">
        <f t="shared" si="2"/>
        <v>0.15415909090909091</v>
      </c>
      <c r="N10" s="48">
        <f>IFERROR(ROUND((L10+M10)/Start!$E$24,0)*Start!$E$24,0)</f>
        <v>1</v>
      </c>
      <c r="O10" s="48">
        <f t="shared" si="3"/>
        <v>0.66183613445378153</v>
      </c>
      <c r="P10" s="49">
        <f t="shared" si="4"/>
        <v>0.21241500000000002</v>
      </c>
    </row>
    <row r="11" spans="2:16" x14ac:dyDescent="0.25">
      <c r="B11" s="38">
        <v>3</v>
      </c>
      <c r="C11" s="28" t="s">
        <v>112</v>
      </c>
      <c r="D11" s="14" t="s">
        <v>113</v>
      </c>
      <c r="E11" s="29">
        <v>96</v>
      </c>
      <c r="F11" s="30">
        <v>50</v>
      </c>
      <c r="G11" s="55">
        <v>0.3</v>
      </c>
      <c r="H11" s="39">
        <v>0.1</v>
      </c>
      <c r="I11" s="39">
        <v>0.19</v>
      </c>
      <c r="J11" s="56">
        <f t="shared" si="0"/>
        <v>0.63360000000000005</v>
      </c>
      <c r="K11" s="42">
        <f>Start!$E$23</f>
        <v>0.22</v>
      </c>
      <c r="L11" s="41">
        <f t="shared" si="1"/>
        <v>2.8800000000000003</v>
      </c>
      <c r="M11" s="41">
        <f t="shared" si="2"/>
        <v>0.54720000000000002</v>
      </c>
      <c r="N11" s="43">
        <f>IFERROR(ROUND((L11+M11)/Start!$E$24,0)*Start!$E$24,0)</f>
        <v>3.4000000000000004</v>
      </c>
      <c r="O11" s="43">
        <f t="shared" si="3"/>
        <v>2.2235428571428577</v>
      </c>
      <c r="P11" s="44">
        <f t="shared" si="4"/>
        <v>0.22175999999999998</v>
      </c>
    </row>
    <row r="12" spans="2:16" x14ac:dyDescent="0.25">
      <c r="B12" s="46">
        <v>4</v>
      </c>
      <c r="C12" s="28" t="s">
        <v>114</v>
      </c>
      <c r="D12" s="14" t="s">
        <v>115</v>
      </c>
      <c r="E12" s="29">
        <v>5.8</v>
      </c>
      <c r="F12" s="30">
        <v>0.75</v>
      </c>
      <c r="G12" s="55">
        <v>0.2</v>
      </c>
      <c r="H12" s="39">
        <v>0.03</v>
      </c>
      <c r="I12" s="39">
        <v>0.19</v>
      </c>
      <c r="J12" s="57">
        <f t="shared" si="0"/>
        <v>1.5930666666666669</v>
      </c>
      <c r="K12" s="42">
        <f>Start!$E$23</f>
        <v>0.22</v>
      </c>
      <c r="L12" s="47">
        <f t="shared" si="1"/>
        <v>7.2412121212121221</v>
      </c>
      <c r="M12" s="47">
        <f t="shared" si="2"/>
        <v>1.3758303030303032</v>
      </c>
      <c r="N12" s="48">
        <f>IFERROR(ROUND((L12+M12)/Start!$E$24,0)*Start!$E$24,0)</f>
        <v>8.6</v>
      </c>
      <c r="O12" s="48">
        <f t="shared" si="3"/>
        <v>5.633824089635854</v>
      </c>
      <c r="P12" s="49">
        <f t="shared" si="4"/>
        <v>0.2204359689922481</v>
      </c>
    </row>
    <row r="13" spans="2:16" x14ac:dyDescent="0.25">
      <c r="B13" s="38">
        <v>5</v>
      </c>
      <c r="C13" s="28" t="s">
        <v>116</v>
      </c>
      <c r="D13" s="14" t="s">
        <v>117</v>
      </c>
      <c r="E13" s="29">
        <v>42</v>
      </c>
      <c r="F13" s="30">
        <v>4</v>
      </c>
      <c r="G13" s="55">
        <v>7.0000000000000001E-3</v>
      </c>
      <c r="H13" s="39">
        <v>0.05</v>
      </c>
      <c r="I13" s="39">
        <v>0.19</v>
      </c>
      <c r="J13" s="56">
        <f t="shared" si="0"/>
        <v>7.7174999999999994E-2</v>
      </c>
      <c r="K13" s="42">
        <f>Start!$E$23</f>
        <v>0.22</v>
      </c>
      <c r="L13" s="41">
        <f t="shared" si="1"/>
        <v>0.35079545454545452</v>
      </c>
      <c r="M13" s="41">
        <f t="shared" si="2"/>
        <v>6.6651136363636357E-2</v>
      </c>
      <c r="N13" s="43">
        <f>IFERROR(ROUND((L13+M13)/Start!$E$24,0)*Start!$E$24,0)</f>
        <v>0.4</v>
      </c>
      <c r="O13" s="43">
        <f t="shared" si="3"/>
        <v>0.25895945378151264</v>
      </c>
      <c r="P13" s="44">
        <f t="shared" si="4"/>
        <v>0.22959562499999997</v>
      </c>
    </row>
    <row r="14" spans="2:16" x14ac:dyDescent="0.25">
      <c r="B14" s="46">
        <v>6</v>
      </c>
      <c r="C14" s="28" t="s">
        <v>118</v>
      </c>
      <c r="D14" s="14" t="s">
        <v>117</v>
      </c>
      <c r="E14" s="29">
        <v>42</v>
      </c>
      <c r="F14" s="30">
        <v>4</v>
      </c>
      <c r="G14" s="55">
        <v>7.0000000000000001E-3</v>
      </c>
      <c r="H14" s="39">
        <v>0.05</v>
      </c>
      <c r="I14" s="39">
        <v>0.19</v>
      </c>
      <c r="J14" s="57">
        <f t="shared" si="0"/>
        <v>7.7174999999999994E-2</v>
      </c>
      <c r="K14" s="42">
        <f>Start!$E$23</f>
        <v>0.22</v>
      </c>
      <c r="L14" s="47">
        <f t="shared" si="1"/>
        <v>0.35079545454545452</v>
      </c>
      <c r="M14" s="47">
        <f t="shared" si="2"/>
        <v>6.6651136363636357E-2</v>
      </c>
      <c r="N14" s="48">
        <f>IFERROR(ROUND((L14+M14)/Start!$E$24,0)*Start!$E$24,0)</f>
        <v>0.4</v>
      </c>
      <c r="O14" s="48">
        <f t="shared" si="3"/>
        <v>0.25895945378151264</v>
      </c>
      <c r="P14" s="49">
        <f t="shared" si="4"/>
        <v>0.22959562499999997</v>
      </c>
    </row>
    <row r="15" spans="2:16" x14ac:dyDescent="0.25">
      <c r="B15" s="38">
        <v>7</v>
      </c>
      <c r="C15" s="28" t="s">
        <v>119</v>
      </c>
      <c r="D15" s="14" t="s">
        <v>120</v>
      </c>
      <c r="E15" s="29">
        <v>2.4</v>
      </c>
      <c r="F15" s="30">
        <v>1</v>
      </c>
      <c r="G15" s="55">
        <v>1</v>
      </c>
      <c r="H15" s="39">
        <v>0</v>
      </c>
      <c r="I15" s="39">
        <v>0.19</v>
      </c>
      <c r="J15" s="56">
        <f t="shared" si="0"/>
        <v>2.4</v>
      </c>
      <c r="K15" s="42">
        <f>Start!$E$23</f>
        <v>0.22</v>
      </c>
      <c r="L15" s="41">
        <f t="shared" si="1"/>
        <v>10.909090909090908</v>
      </c>
      <c r="M15" s="41">
        <f t="shared" si="2"/>
        <v>2.0727272727272728</v>
      </c>
      <c r="N15" s="43">
        <f>IFERROR(ROUND((L15+M15)/Start!$E$24,0)*Start!$E$24,0)</f>
        <v>13</v>
      </c>
      <c r="O15" s="43">
        <f t="shared" si="3"/>
        <v>8.5243697478991596</v>
      </c>
      <c r="P15" s="44">
        <f t="shared" si="4"/>
        <v>0.21969230769230769</v>
      </c>
    </row>
    <row r="17" spans="2:16" ht="15" customHeight="1" x14ac:dyDescent="0.25">
      <c r="B17" s="6" t="s">
        <v>121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</sheetData>
  <mergeCells count="3">
    <mergeCell ref="B2:P2"/>
    <mergeCell ref="B3:P3"/>
    <mergeCell ref="B17:P17"/>
  </mergeCells>
  <conditionalFormatting sqref="O9:O15">
    <cfRule type="expression" dxfId="2" priority="4">
      <formula>$O9&lt;0</formula>
    </cfRule>
  </conditionalFormatting>
  <conditionalFormatting sqref="P9:P15">
    <cfRule type="expression" dxfId="1" priority="2">
      <formula>$P9&lt;=$K9</formula>
    </cfRule>
    <cfRule type="expression" dxfId="0" priority="3">
      <formula>$P9&gt;$K9</formula>
    </cfRule>
  </conditionalFormatting>
  <dataValidations count="2">
    <dataValidation type="list" allowBlank="1" sqref="D9:D15" xr:uid="{00000000-0002-0000-0300-000000000000}">
      <formula1>"Alkoholfrei,Bier,Wein,Spirituose,Heißgetränk,Sonstiges"</formula1>
      <formula2>0</formula2>
    </dataValidation>
    <dataValidation type="list" allowBlank="1" sqref="I9:I15" xr:uid="{00000000-0002-0000-0300-000001000000}">
      <formula1>"0.07,0.19"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Start</vt:lpstr>
      <vt:lpstr>Zutatenpreise</vt:lpstr>
      <vt:lpstr>Speisenkalkulation</vt:lpstr>
      <vt:lpstr>Getränkekalkulation</vt:lpstr>
      <vt:lpstr>Gerichteliste</vt:lpstr>
      <vt:lpstr>Zutatenliste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2026-08-01T14:40:10Z</dcterms:created>
  <dcterms:modified xsi:type="dcterms:W3CDTF">2026-08-01T14:48:49Z</dcterms:modified>
  <dc:language>en-US</dc:language>
</cp:coreProperties>
</file>