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D3749360-E86E-4A2A-9EDF-E14E669D2825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esenabrechnung" sheetId="1" r:id="rId1"/>
    <sheet name="Auswertung" sheetId="2" r:id="rId2"/>
    <sheet name="Belegliste" sheetId="3" r:id="rId3"/>
  </sheets>
  <definedNames>
    <definedName name="_xlnm.Print_Titles" localSheetId="0">Spesenabrechnung!$12:$12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3" l="1"/>
  <c r="B24" i="2"/>
  <c r="B21" i="2"/>
  <c r="C17" i="2"/>
  <c r="B17" i="2"/>
  <c r="C16" i="2"/>
  <c r="B16" i="2"/>
  <c r="C15" i="2"/>
  <c r="B15" i="2"/>
  <c r="B9" i="2"/>
  <c r="B8" i="2"/>
  <c r="B7" i="2"/>
  <c r="B6" i="2"/>
  <c r="B10" i="2" s="1"/>
  <c r="K25" i="1"/>
  <c r="J25" i="1"/>
  <c r="I25" i="1"/>
  <c r="H25" i="1"/>
  <c r="L24" i="1"/>
  <c r="L23" i="1"/>
  <c r="L22" i="1"/>
  <c r="L21" i="1"/>
  <c r="L20" i="1"/>
  <c r="L19" i="1"/>
  <c r="L18" i="1"/>
  <c r="L17" i="1"/>
  <c r="L16" i="1"/>
  <c r="L25" i="1" s="1"/>
  <c r="K29" i="1" s="1"/>
  <c r="L15" i="1"/>
  <c r="L14" i="1"/>
  <c r="L13" i="1"/>
  <c r="B23" i="2" s="1"/>
  <c r="B22" i="2" l="1"/>
  <c r="C9" i="2"/>
  <c r="C8" i="2"/>
  <c r="C7" i="2"/>
  <c r="C6" i="2"/>
</calcChain>
</file>

<file path=xl/sharedStrings.xml><?xml version="1.0" encoding="utf-8"?>
<sst xmlns="http://schemas.openxmlformats.org/spreadsheetml/2006/main" count="227" uniqueCount="135">
  <si>
    <t>MITARBEITER:</t>
  </si>
  <si>
    <t>Max Mustermann</t>
  </si>
  <si>
    <t>ABTEILUNG:</t>
  </si>
  <si>
    <t>Vertrieb</t>
  </si>
  <si>
    <t>PERSONALNUMMER:</t>
  </si>
  <si>
    <t>MA-1042</t>
  </si>
  <si>
    <t>KOSTENSTELLE:</t>
  </si>
  <si>
    <t>5200</t>
  </si>
  <si>
    <t>ABRECHNUNGSZEITRAUM:</t>
  </si>
  <si>
    <t>01.07.2026 – 31.07.2026</t>
  </si>
  <si>
    <t>VORGESETZTER:</t>
  </si>
  <si>
    <t>Petra Bergmann</t>
  </si>
  <si>
    <t>REISEZIEL (gesamt):</t>
  </si>
  <si>
    <t>Deutschland / Österreich</t>
  </si>
  <si>
    <t>EINGEREICHT AM:</t>
  </si>
  <si>
    <t>01.08.2026</t>
  </si>
  <si>
    <t>Nr.</t>
  </si>
  <si>
    <t>Datum</t>
  </si>
  <si>
    <t>Reiseziel / Beschreibung</t>
  </si>
  <si>
    <t>Zweck / Projekt</t>
  </si>
  <si>
    <t>Kostenart</t>
  </si>
  <si>
    <t>Verkehrs-
mittel</t>
  </si>
  <si>
    <t>km</t>
  </si>
  <si>
    <t>Fahrtkosten
(€)</t>
  </si>
  <si>
    <t>Übernachtung
(€)</t>
  </si>
  <si>
    <t>Verpflegung
(€)</t>
  </si>
  <si>
    <t>Sonstiges
(€)</t>
  </si>
  <si>
    <t>GESAMT
(€)</t>
  </si>
  <si>
    <t>Beleg
✓ / ✗</t>
  </si>
  <si>
    <t>03.07.2026</t>
  </si>
  <si>
    <t>München – Frankfurt</t>
  </si>
  <si>
    <t>Kundenmeeting Q3</t>
  </si>
  <si>
    <t>Dienstreise</t>
  </si>
  <si>
    <t>Bahn</t>
  </si>
  <si>
    <t>✓</t>
  </si>
  <si>
    <t>04.07.2026</t>
  </si>
  <si>
    <t>Frankfurt (Rückreise)</t>
  </si>
  <si>
    <t>08.07.2026</t>
  </si>
  <si>
    <t>Büro – Messe Hamburg</t>
  </si>
  <si>
    <t>Messe InnoTech 2026</t>
  </si>
  <si>
    <t>Messe/Event</t>
  </si>
  <si>
    <t>PKW eigen</t>
  </si>
  <si>
    <t>09.07.2026</t>
  </si>
  <si>
    <t>Hamburg (Messetag)</t>
  </si>
  <si>
    <t>Taxi</t>
  </si>
  <si>
    <t>10.07.2026</t>
  </si>
  <si>
    <t>Hamburg – Büro</t>
  </si>
  <si>
    <t>14.07.2026</t>
  </si>
  <si>
    <t>Berlin – Partnerbesuch</t>
  </si>
  <si>
    <t>Projektstatus Alpha</t>
  </si>
  <si>
    <t>Flug</t>
  </si>
  <si>
    <t>15.07.2026</t>
  </si>
  <si>
    <t>Berlin (Workshop)</t>
  </si>
  <si>
    <t>Schulung</t>
  </si>
  <si>
    <t>U-Bahn</t>
  </si>
  <si>
    <t>16.07.2026</t>
  </si>
  <si>
    <t>Berlin – Büro (Rückreise)</t>
  </si>
  <si>
    <t>22.07.2026</t>
  </si>
  <si>
    <t>Büro – Lieferant Nürnberg</t>
  </si>
  <si>
    <t>Lieferantenaudit</t>
  </si>
  <si>
    <t>23.07.2026</t>
  </si>
  <si>
    <t>Nürnberg (Audit-Tag 2)</t>
  </si>
  <si>
    <t>28.07.2026</t>
  </si>
  <si>
    <t>Wien – Kundenpräsentation</t>
  </si>
  <si>
    <t>Neukunde Projekt Beta</t>
  </si>
  <si>
    <t>Zug/IC</t>
  </si>
  <si>
    <t>29.07.2026</t>
  </si>
  <si>
    <t>Wien (Rückreise)</t>
  </si>
  <si>
    <t>ZWISCHENSUMMEN</t>
  </si>
  <si>
    <t>Vorauszahlung / bereits erstattet (€)</t>
  </si>
  <si>
    <t>← Negativbetrag eintragen</t>
  </si>
  <si>
    <t>Sonstige Abzüge / nicht erstattungsfähig (€)</t>
  </si>
  <si>
    <t>▶  GESAMTERSTATTUNGSBETRAG</t>
  </si>
  <si>
    <t>HINWEIS: Gültige Pauschalen 2026 (Deutschland gemäß § 9 Abs. 4a EStG)</t>
  </si>
  <si>
    <t xml:space="preserve">  Abwesenheit ≥ 24 Std.</t>
  </si>
  <si>
    <t>28,00 €</t>
  </si>
  <si>
    <t xml:space="preserve">  Abwesenheit 8–24 Std. / An- u. Abreisetag</t>
  </si>
  <si>
    <t>14,00 €</t>
  </si>
  <si>
    <t xml:space="preserve">  Kilometerpauschale (privater PKW)</t>
  </si>
  <si>
    <t>0,30 €/km</t>
  </si>
  <si>
    <t xml:space="preserve">  Kürzung bei gestelltem Frühstück</t>
  </si>
  <si>
    <t>20% der 24h-Pauschale = 5,60 €</t>
  </si>
  <si>
    <t xml:space="preserve">  Kürzung bei gestelltem Mittag- oder Abendessen</t>
  </si>
  <si>
    <t>je 40% der 24h-Pauschale = 11,20 €</t>
  </si>
  <si>
    <t>Datum / Unterschrift Mitarbeiter</t>
  </si>
  <si>
    <t>Datum / Genehmigung Vorgesetzter</t>
  </si>
  <si>
    <t>Datum / Buchhaltung / Freigabe</t>
  </si>
  <si>
    <t>AUSWERTUNG &amp; KOSTENÜBERSICHT  ·  2026</t>
  </si>
  <si>
    <t>KOSTEN NACH KATEGORIE</t>
  </si>
  <si>
    <t>Kostenkategorie</t>
  </si>
  <si>
    <t>Betrag (€)</t>
  </si>
  <si>
    <t>Anteil (%)</t>
  </si>
  <si>
    <t>Fahrtkosten</t>
  </si>
  <si>
    <t>Übernachtungskosten</t>
  </si>
  <si>
    <t>Verpflegungsmehraufwand</t>
  </si>
  <si>
    <t>Sonstige Auslagen</t>
  </si>
  <si>
    <t>GESAMT</t>
  </si>
  <si>
    <t>KOSTEN NACH REISETYP</t>
  </si>
  <si>
    <t>Reisetyp</t>
  </si>
  <si>
    <t>Anzahl Tage</t>
  </si>
  <si>
    <t>Gesamtkosten (€)</t>
  </si>
  <si>
    <t>KENNZAHLEN</t>
  </si>
  <si>
    <t>Gesamtanzahl Reisetage (Positionen)</t>
  </si>
  <si>
    <t>Ø Kosten pro Reisetag (€)</t>
  </si>
  <si>
    <t>Höchster Einzelposten (€)</t>
  </si>
  <si>
    <t>Belegquote (✓)</t>
  </si>
  <si>
    <t>BELEGKONTROLLE &amp; DOKUMENTATION  ·  2026</t>
  </si>
  <si>
    <t>Beschreibung</t>
  </si>
  <si>
    <t>Belegtyp</t>
  </si>
  <si>
    <t>Status</t>
  </si>
  <si>
    <t>Bahnticket München–Frankfurt</t>
  </si>
  <si>
    <t>Digitale Rechnung</t>
  </si>
  <si>
    <t>✓ Vorhanden</t>
  </si>
  <si>
    <t>Bahnticket Frankfurt–München</t>
  </si>
  <si>
    <t>Hotel am Dom Frankfurt (1 Nacht)</t>
  </si>
  <si>
    <t>Übernachtung</t>
  </si>
  <si>
    <t>Hotelrechnung</t>
  </si>
  <si>
    <t>Tankbeleg PKW-Fahrt Büro–Hamburg</t>
  </si>
  <si>
    <t>Kassenbon</t>
  </si>
  <si>
    <t>Parkgebühren Messegelände Hamburg</t>
  </si>
  <si>
    <t>Sonstiges</t>
  </si>
  <si>
    <t>Taxifahrt Hotel–Messe</t>
  </si>
  <si>
    <t>Taxi-Quittung</t>
  </si>
  <si>
    <t>Hotel Alsterblick Hamburg (1 Nacht)</t>
  </si>
  <si>
    <t>Kraftstoff Rückfahrt Hamburg–Büro</t>
  </si>
  <si>
    <t>Flug München–Berlin (hin)</t>
  </si>
  <si>
    <t>E-Ticket</t>
  </si>
  <si>
    <t>Hotel Mitte Berlin (2 Nächte)</t>
  </si>
  <si>
    <t>Flug Berlin–München (rück)</t>
  </si>
  <si>
    <t>Zugticket München–Wien (IC)</t>
  </si>
  <si>
    <t>Hotel Ringstraße Wien (1 Nacht)</t>
  </si>
  <si>
    <t>Parkgebühren am Bahnhof</t>
  </si>
  <si>
    <t>Zugticket Wien–München (IC)</t>
  </si>
  <si>
    <t>SUMME BELEGPOSITIONEN</t>
  </si>
  <si>
    <t>SPESENABRECHNUNG  ·  GESCHÄFTSREISEKOSTEN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</si>
</sst>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.0%"/>
  </numFmts>
  <fonts count="2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9"/>
      <color rgb="FF8E9DAE"/>
      <name val="Calibri"/>
      <charset val="1"/>
    </font>
    <font>
      <sz val="10"/>
      <color rgb="FF1A2E4A"/>
      <name val="Calibri"/>
      <charset val="1"/>
    </font>
    <font>
      <b/>
      <sz val="9"/>
      <color rgb="FFFFFFFF"/>
      <name val="Calibri"/>
      <charset val="1"/>
    </font>
    <font>
      <sz val="9"/>
      <color rgb="FF1A2E4A"/>
      <name val="Calibri"/>
      <charset val="1"/>
    </font>
    <font>
      <b/>
      <sz val="10"/>
      <color rgb="FF1A2E4A"/>
      <name val="Calibri"/>
      <charset val="1"/>
    </font>
    <font>
      <b/>
      <sz val="11"/>
      <color rgb="FF1B7A4A"/>
      <name val="Calibri"/>
      <charset val="1"/>
    </font>
    <font>
      <b/>
      <sz val="10"/>
      <color rgb="FFFFFFFF"/>
      <name val="Calibri"/>
      <charset val="1"/>
    </font>
    <font>
      <b/>
      <sz val="10"/>
      <color rgb="FFF4A427"/>
      <name val="Calibri"/>
      <charset val="1"/>
    </font>
    <font>
      <sz val="10"/>
      <color rgb="FFC0392B"/>
      <name val="Calibri"/>
      <charset val="1"/>
    </font>
    <font>
      <i/>
      <sz val="8"/>
      <color rgb="FF8E9DAE"/>
      <name val="Calibri"/>
      <charset val="1"/>
    </font>
    <font>
      <b/>
      <sz val="12"/>
      <color rgb="FF1A2E4A"/>
      <name val="Calibri"/>
      <charset val="1"/>
    </font>
    <font>
      <b/>
      <sz val="13"/>
      <color rgb="FF1A2E4A"/>
      <name val="Calibri"/>
      <charset val="1"/>
    </font>
    <font>
      <b/>
      <sz val="9"/>
      <color rgb="FF2D7DD2"/>
      <name val="Calibri"/>
      <charset val="1"/>
    </font>
    <font>
      <sz val="8"/>
      <color rgb="FF8E9DAE"/>
      <name val="Calibri"/>
      <charset val="1"/>
    </font>
    <font>
      <b/>
      <sz val="16"/>
      <color rgb="FFFFFFFF"/>
      <name val="Calibri"/>
      <charset val="1"/>
    </font>
    <font>
      <b/>
      <sz val="11"/>
      <color rgb="FFFFFFFF"/>
      <name val="Calibri"/>
      <charset val="1"/>
    </font>
    <font>
      <b/>
      <sz val="9"/>
      <color rgb="FF1A2E4A"/>
      <name val="Calibri"/>
      <charset val="1"/>
    </font>
    <font>
      <sz val="10"/>
      <color rgb="FF2D7DD2"/>
      <name val="Calibri"/>
      <charset val="1"/>
    </font>
    <font>
      <b/>
      <sz val="11"/>
      <color rgb="FFF4A427"/>
      <name val="Calibri"/>
      <charset val="1"/>
    </font>
    <font>
      <b/>
      <sz val="11"/>
      <color rgb="FF1A2E4A"/>
      <name val="Calibri"/>
      <charset val="1"/>
    </font>
    <font>
      <b/>
      <sz val="10"/>
      <color rgb="FF1B7A4A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A2E4A"/>
        <bgColor rgb="FF003366"/>
      </patternFill>
    </fill>
    <fill>
      <patternFill patternType="solid">
        <fgColor rgb="FFF4A427"/>
        <bgColor rgb="FFFFCC00"/>
      </patternFill>
    </fill>
    <fill>
      <patternFill patternType="solid">
        <fgColor rgb="FF2D7DD2"/>
        <bgColor rgb="FF0066CC"/>
      </patternFill>
    </fill>
    <fill>
      <patternFill patternType="solid">
        <fgColor rgb="FFEBF3FB"/>
        <bgColor rgb="FFDFF0FF"/>
      </patternFill>
    </fill>
    <fill>
      <patternFill patternType="solid">
        <fgColor rgb="FFDFF0FF"/>
        <bgColor rgb="FFEBF3FB"/>
      </patternFill>
    </fill>
    <fill>
      <patternFill patternType="solid">
        <fgColor rgb="FFF7FAFD"/>
        <bgColor rgb="FFF9F9F9"/>
      </patternFill>
    </fill>
    <fill>
      <patternFill patternType="solid">
        <fgColor rgb="FFFFFFFF"/>
        <bgColor rgb="FFF7FAFD"/>
      </patternFill>
    </fill>
  </fills>
  <borders count="10">
    <border>
      <left/>
      <right/>
      <top/>
      <bottom/>
      <diagonal/>
    </border>
    <border>
      <left/>
      <right/>
      <top/>
      <bottom style="thin">
        <color rgb="FF2D7DD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1A2E4A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rgb="FF2D7DD2"/>
      </left>
      <right style="medium">
        <color rgb="FF2D7DD2"/>
      </right>
      <top style="thin">
        <color rgb="FFCBD5E1"/>
      </top>
      <bottom style="thin">
        <color rgb="FFCBD5E1"/>
      </bottom>
      <diagonal/>
    </border>
    <border>
      <left/>
      <right/>
      <top style="medium">
        <color rgb="FFF4A427"/>
      </top>
      <bottom style="medium">
        <color rgb="FFF4A427"/>
      </bottom>
      <diagonal/>
    </border>
    <border>
      <left/>
      <right/>
      <top style="medium">
        <color rgb="FF1A2E4A"/>
      </top>
      <bottom style="medium">
        <color rgb="FF1A2E4A"/>
      </bottom>
      <diagonal/>
    </border>
    <border>
      <left/>
      <right/>
      <top/>
      <bottom style="medium">
        <color rgb="FF1A2E4A"/>
      </bottom>
      <diagonal/>
    </border>
    <border>
      <left style="thin">
        <color rgb="FFAECDE8"/>
      </left>
      <right style="thin">
        <color rgb="FFAECDE8"/>
      </right>
      <top style="thin">
        <color rgb="FFAECDE8"/>
      </top>
      <bottom style="thin">
        <color rgb="FFAECDE8"/>
      </bottom>
      <diagonal/>
    </border>
    <border>
      <left style="thin">
        <color rgb="FFFFFFFF"/>
      </left>
      <right style="thin">
        <color rgb="FFFFFFFF"/>
      </right>
      <top/>
      <bottom style="medium">
        <color rgb="FF1A2E4A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7" fillId="4" borderId="0" xfId="0" applyFont="1" applyFill="1" applyAlignment="1">
      <alignment horizontal="left" vertical="center" indent="1"/>
    </xf>
    <xf numFmtId="0" fontId="1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7" xfId="0" applyBorder="1"/>
    <xf numFmtId="0" fontId="14" fillId="8" borderId="0" xfId="0" applyFont="1" applyFill="1"/>
    <xf numFmtId="0" fontId="5" fillId="8" borderId="0" xfId="0" applyFont="1" applyFill="1"/>
    <xf numFmtId="0" fontId="14" fillId="7" borderId="0" xfId="0" applyFont="1" applyFill="1"/>
    <xf numFmtId="0" fontId="5" fillId="7" borderId="0" xfId="0" applyFont="1" applyFill="1"/>
    <xf numFmtId="0" fontId="4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right" vertical="center"/>
    </xf>
    <xf numFmtId="0" fontId="11" fillId="0" borderId="0" xfId="0" applyFont="1"/>
    <xf numFmtId="0" fontId="6" fillId="0" borderId="0" xfId="0" applyFont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right" vertical="center"/>
    </xf>
    <xf numFmtId="164" fontId="6" fillId="6" borderId="4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3" fontId="5" fillId="7" borderId="3" xfId="0" applyNumberFormat="1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13" fillId="3" borderId="6" xfId="0" applyNumberFormat="1" applyFont="1" applyFill="1" applyBorder="1" applyAlignment="1">
      <alignment horizontal="right" vertical="center"/>
    </xf>
    <xf numFmtId="0" fontId="18" fillId="5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center"/>
    </xf>
    <xf numFmtId="164" fontId="3" fillId="7" borderId="8" xfId="0" applyNumberFormat="1" applyFont="1" applyFill="1" applyBorder="1" applyAlignment="1">
      <alignment horizontal="right" vertical="center"/>
    </xf>
    <xf numFmtId="165" fontId="19" fillId="7" borderId="8" xfId="0" applyNumberFormat="1" applyFont="1" applyFill="1" applyBorder="1" applyAlignment="1">
      <alignment horizontal="right" vertical="center"/>
    </xf>
    <xf numFmtId="0" fontId="3" fillId="8" borderId="8" xfId="0" applyFont="1" applyFill="1" applyBorder="1" applyAlignment="1">
      <alignment horizontal="left" vertical="center"/>
    </xf>
    <xf numFmtId="164" fontId="3" fillId="8" borderId="8" xfId="0" applyNumberFormat="1" applyFont="1" applyFill="1" applyBorder="1" applyAlignment="1">
      <alignment horizontal="right" vertical="center"/>
    </xf>
    <xf numFmtId="165" fontId="19" fillId="8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164" fontId="20" fillId="2" borderId="0" xfId="0" applyNumberFormat="1" applyFont="1" applyFill="1" applyAlignment="1">
      <alignment horizontal="right" vertical="center"/>
    </xf>
    <xf numFmtId="0" fontId="0" fillId="2" borderId="0" xfId="0" applyFill="1"/>
    <xf numFmtId="3" fontId="3" fillId="7" borderId="8" xfId="0" applyNumberFormat="1" applyFont="1" applyFill="1" applyBorder="1" applyAlignment="1">
      <alignment horizontal="center" vertical="center"/>
    </xf>
    <xf numFmtId="164" fontId="3" fillId="7" borderId="8" xfId="0" applyNumberFormat="1" applyFont="1" applyFill="1" applyBorder="1" applyAlignment="1">
      <alignment horizontal="center" vertical="center"/>
    </xf>
    <xf numFmtId="3" fontId="3" fillId="8" borderId="8" xfId="0" applyNumberFormat="1" applyFont="1" applyFill="1" applyBorder="1" applyAlignment="1">
      <alignment horizontal="center" vertical="center"/>
    </xf>
    <xf numFmtId="164" fontId="3" fillId="8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/>
    <xf numFmtId="3" fontId="21" fillId="7" borderId="8" xfId="0" applyNumberFormat="1" applyFont="1" applyFill="1" applyBorder="1" applyAlignment="1">
      <alignment horizontal="center" vertical="center"/>
    </xf>
    <xf numFmtId="0" fontId="3" fillId="8" borderId="8" xfId="0" applyFont="1" applyFill="1" applyBorder="1"/>
    <xf numFmtId="164" fontId="21" fillId="8" borderId="8" xfId="0" applyNumberFormat="1" applyFont="1" applyFill="1" applyBorder="1" applyAlignment="1">
      <alignment horizontal="center" vertical="center"/>
    </xf>
    <xf numFmtId="164" fontId="21" fillId="7" borderId="8" xfId="0" applyNumberFormat="1" applyFont="1" applyFill="1" applyBorder="1" applyAlignment="1">
      <alignment horizontal="center" vertical="center"/>
    </xf>
    <xf numFmtId="165" fontId="21" fillId="8" borderId="8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right" vertical="center"/>
    </xf>
    <xf numFmtId="0" fontId="22" fillId="5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right" vertical="center"/>
    </xf>
    <xf numFmtId="0" fontId="22" fillId="7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4A"/>
      <rgbColor rgb="FFD9D9D9"/>
      <rgbColor rgb="FF878787"/>
      <rgbColor rgb="FF9999FF"/>
      <rgbColor rgb="FF993366"/>
      <rgbColor rgb="FFF9F9F9"/>
      <rgbColor rgb="FFDFF0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3FB"/>
      <rgbColor rgb="FFF7FAFD"/>
      <rgbColor rgb="FFFFFF99"/>
      <rgbColor rgb="FFAECDE8"/>
      <rgbColor rgb="FFFF99CC"/>
      <rgbColor rgb="FFCC99FF"/>
      <rgbColor rgb="FFFFCC99"/>
      <rgbColor rgb="FF2D7DD2"/>
      <rgbColor rgb="FF33CCCC"/>
      <rgbColor rgb="FF99CC00"/>
      <rgbColor rgb="FFFFCC00"/>
      <rgbColor rgb="FFF4A427"/>
      <rgbColor rgb="FFFF6600"/>
      <rgbColor rgb="FF666699"/>
      <rgbColor rgb="FF8E9DAE"/>
      <rgbColor rgb="FF003366"/>
      <rgbColor rgb="FF339966"/>
      <rgbColor rgb="FF003300"/>
      <rgbColor rgb="FF333300"/>
      <rgbColor rgb="FFC0392B"/>
      <rgbColor rgb="FF993366"/>
      <rgbColor rgb="FF333399"/>
      <rgbColor rgb="FF1A2E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Kostenverteilung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Auswertung!$B$5</c:f>
              <c:strCache>
                <c:ptCount val="1"/>
                <c:pt idx="0">
                  <c:v>Betrag (€)</c:v>
                </c:pt>
              </c:strCache>
            </c:strRef>
          </c:tx>
          <c:spPr>
            <a:solidFill>
              <a:srgbClr val="2D7DD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Auswertung!$A$6:$A$9</c:f>
              <c:strCache>
                <c:ptCount val="4"/>
                <c:pt idx="0">
                  <c:v>Fahrtkosten</c:v>
                </c:pt>
                <c:pt idx="1">
                  <c:v>Übernachtungskosten</c:v>
                </c:pt>
                <c:pt idx="2">
                  <c:v>Verpflegungsmehraufwand</c:v>
                </c:pt>
                <c:pt idx="3">
                  <c:v>Sonstige Auslagen</c:v>
                </c:pt>
              </c:strCache>
            </c:strRef>
          </c:cat>
          <c:val>
            <c:numRef>
              <c:f>Auswertung!$B$6:$B$8</c:f>
              <c:numCache>
                <c:formatCode>#,##0.00" €"</c:formatCode>
                <c:ptCount val="3"/>
                <c:pt idx="0">
                  <c:v>1463.3</c:v>
                </c:pt>
                <c:pt idx="1">
                  <c:v>609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8-4DCE-9E16-43D0A68A5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467209"/>
        <c:axId val="47613016"/>
      </c:barChart>
      <c:catAx>
        <c:axId val="694672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Kategorie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7613016"/>
        <c:crosses val="autoZero"/>
        <c:auto val="1"/>
        <c:lblAlgn val="ctr"/>
        <c:lblOffset val="100"/>
        <c:noMultiLvlLbl val="0"/>
      </c:catAx>
      <c:valAx>
        <c:axId val="47613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Betrag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94672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9</xdr:col>
      <xdr:colOff>119160</xdr:colOff>
      <xdr:row>19</xdr:row>
      <xdr:rowOff>227880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K70" sqref="K69:K70"/>
    </sheetView>
  </sheetViews>
  <sheetFormatPr baseColWidth="10" defaultColWidth="8.7109375" defaultRowHeight="15" x14ac:dyDescent="0.25"/>
  <cols>
    <col min="1" max="1" width="20.42578125" bestFit="1" customWidth="1"/>
    <col min="2" max="2" width="20.85546875" bestFit="1" customWidth="1"/>
    <col min="3" max="3" width="23.140625" bestFit="1" customWidth="1"/>
    <col min="4" max="4" width="18.85546875" bestFit="1" customWidth="1"/>
    <col min="5" max="5" width="11" bestFit="1" customWidth="1"/>
    <col min="6" max="6" width="13.85546875" bestFit="1" customWidth="1"/>
    <col min="7" max="7" width="13.42578125" bestFit="1" customWidth="1"/>
    <col min="8" max="8" width="9.42578125" bestFit="1" customWidth="1"/>
    <col min="9" max="9" width="10.85546875" bestFit="1" customWidth="1"/>
    <col min="10" max="10" width="9.5703125" bestFit="1" customWidth="1"/>
    <col min="11" max="11" width="12.140625" bestFit="1" customWidth="1"/>
    <col min="12" max="12" width="9.28515625" bestFit="1" customWidth="1"/>
    <col min="13" max="13" width="5.28515625" bestFit="1" customWidth="1"/>
  </cols>
  <sheetData>
    <row r="1" spans="1:13" ht="7.5" customHeight="1" x14ac:dyDescent="0.25"/>
    <row r="2" spans="1:13" ht="49.5" customHeight="1" x14ac:dyDescent="0.25">
      <c r="A2" s="14" t="s">
        <v>134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1.75" customHeight="1" x14ac:dyDescent="0.25"/>
    <row r="5" spans="1:13" ht="7.5" customHeight="1" x14ac:dyDescent="0.25"/>
    <row r="6" spans="1:13" ht="19.5" customHeight="1" x14ac:dyDescent="0.25">
      <c r="A6" s="16" t="s">
        <v>0</v>
      </c>
      <c r="B6" s="17" t="s">
        <v>1</v>
      </c>
      <c r="F6" s="16" t="s">
        <v>2</v>
      </c>
      <c r="G6" s="17" t="s">
        <v>3</v>
      </c>
    </row>
    <row r="7" spans="1:13" ht="19.5" customHeight="1" x14ac:dyDescent="0.25">
      <c r="A7" s="16" t="s">
        <v>4</v>
      </c>
      <c r="B7" s="17" t="s">
        <v>5</v>
      </c>
      <c r="F7" s="16" t="s">
        <v>6</v>
      </c>
      <c r="G7" s="17" t="s">
        <v>7</v>
      </c>
    </row>
    <row r="8" spans="1:13" ht="19.5" customHeight="1" x14ac:dyDescent="0.25">
      <c r="A8" s="16" t="s">
        <v>8</v>
      </c>
      <c r="B8" s="17" t="s">
        <v>9</v>
      </c>
      <c r="F8" s="16" t="s">
        <v>10</v>
      </c>
      <c r="G8" s="17" t="s">
        <v>11</v>
      </c>
    </row>
    <row r="9" spans="1:13" ht="19.5" customHeight="1" x14ac:dyDescent="0.25">
      <c r="A9" s="16" t="s">
        <v>12</v>
      </c>
      <c r="B9" s="17" t="s">
        <v>13</v>
      </c>
      <c r="F9" s="16" t="s">
        <v>14</v>
      </c>
      <c r="G9" s="17" t="s">
        <v>15</v>
      </c>
    </row>
    <row r="10" spans="1:13" ht="6" customHeight="1" x14ac:dyDescent="0.25"/>
    <row r="11" spans="1:13" ht="6" customHeight="1" x14ac:dyDescent="0.25"/>
    <row r="12" spans="1:13" ht="37.5" customHeight="1" x14ac:dyDescent="0.25">
      <c r="A12" s="18" t="s">
        <v>16</v>
      </c>
      <c r="B12" s="18" t="s">
        <v>17</v>
      </c>
      <c r="C12" s="18" t="s">
        <v>18</v>
      </c>
      <c r="D12" s="18" t="s">
        <v>19</v>
      </c>
      <c r="E12" s="18" t="s">
        <v>20</v>
      </c>
      <c r="F12" s="18" t="s">
        <v>21</v>
      </c>
      <c r="G12" s="18" t="s">
        <v>22</v>
      </c>
      <c r="H12" s="18" t="s">
        <v>23</v>
      </c>
      <c r="I12" s="18" t="s">
        <v>24</v>
      </c>
      <c r="J12" s="18" t="s">
        <v>25</v>
      </c>
      <c r="K12" s="18" t="s">
        <v>26</v>
      </c>
      <c r="L12" s="18" t="s">
        <v>27</v>
      </c>
      <c r="M12" s="18" t="s">
        <v>28</v>
      </c>
    </row>
    <row r="13" spans="1:13" ht="18.75" customHeight="1" x14ac:dyDescent="0.25">
      <c r="A13" s="19">
        <v>1</v>
      </c>
      <c r="B13" s="20" t="s">
        <v>29</v>
      </c>
      <c r="C13" s="21" t="s">
        <v>30</v>
      </c>
      <c r="D13" s="21" t="s">
        <v>31</v>
      </c>
      <c r="E13" s="22" t="s">
        <v>32</v>
      </c>
      <c r="F13" s="22" t="s">
        <v>33</v>
      </c>
      <c r="G13" s="23"/>
      <c r="H13" s="24">
        <v>142.5</v>
      </c>
      <c r="I13" s="24">
        <v>0</v>
      </c>
      <c r="J13" s="24">
        <v>28</v>
      </c>
      <c r="K13" s="24">
        <v>0</v>
      </c>
      <c r="L13" s="25">
        <f t="shared" ref="L13:L24" si="0">SUM(H13,I13,J13,K13)</f>
        <v>170.5</v>
      </c>
      <c r="M13" s="26" t="s">
        <v>34</v>
      </c>
    </row>
    <row r="14" spans="1:13" ht="18.75" customHeight="1" x14ac:dyDescent="0.25">
      <c r="A14" s="27">
        <v>2</v>
      </c>
      <c r="B14" s="28" t="s">
        <v>35</v>
      </c>
      <c r="C14" s="29" t="s">
        <v>36</v>
      </c>
      <c r="D14" s="29" t="s">
        <v>31</v>
      </c>
      <c r="E14" s="30" t="s">
        <v>32</v>
      </c>
      <c r="F14" s="30" t="s">
        <v>33</v>
      </c>
      <c r="G14" s="31"/>
      <c r="H14" s="32">
        <v>136</v>
      </c>
      <c r="I14" s="32">
        <v>89</v>
      </c>
      <c r="J14" s="32">
        <v>14</v>
      </c>
      <c r="K14" s="32">
        <v>0</v>
      </c>
      <c r="L14" s="25">
        <f t="shared" si="0"/>
        <v>239</v>
      </c>
      <c r="M14" s="33" t="s">
        <v>34</v>
      </c>
    </row>
    <row r="15" spans="1:13" ht="18.75" customHeight="1" x14ac:dyDescent="0.25">
      <c r="A15" s="19">
        <v>3</v>
      </c>
      <c r="B15" s="20" t="s">
        <v>37</v>
      </c>
      <c r="C15" s="21" t="s">
        <v>38</v>
      </c>
      <c r="D15" s="21" t="s">
        <v>39</v>
      </c>
      <c r="E15" s="22" t="s">
        <v>40</v>
      </c>
      <c r="F15" s="22" t="s">
        <v>41</v>
      </c>
      <c r="G15" s="23">
        <v>412</v>
      </c>
      <c r="H15" s="24">
        <v>123.6</v>
      </c>
      <c r="I15" s="24">
        <v>0</v>
      </c>
      <c r="J15" s="24">
        <v>28</v>
      </c>
      <c r="K15" s="24">
        <v>15.5</v>
      </c>
      <c r="L15" s="25">
        <f t="shared" si="0"/>
        <v>167.1</v>
      </c>
      <c r="M15" s="26" t="s">
        <v>34</v>
      </c>
    </row>
    <row r="16" spans="1:13" ht="18.75" customHeight="1" x14ac:dyDescent="0.25">
      <c r="A16" s="27">
        <v>4</v>
      </c>
      <c r="B16" s="28" t="s">
        <v>42</v>
      </c>
      <c r="C16" s="29" t="s">
        <v>43</v>
      </c>
      <c r="D16" s="29" t="s">
        <v>39</v>
      </c>
      <c r="E16" s="30" t="s">
        <v>40</v>
      </c>
      <c r="F16" s="30" t="s">
        <v>44</v>
      </c>
      <c r="G16" s="31"/>
      <c r="H16" s="32">
        <v>28.4</v>
      </c>
      <c r="I16" s="32">
        <v>95</v>
      </c>
      <c r="J16" s="32">
        <v>28</v>
      </c>
      <c r="K16" s="32">
        <v>8</v>
      </c>
      <c r="L16" s="25">
        <f t="shared" si="0"/>
        <v>159.4</v>
      </c>
      <c r="M16" s="33" t="s">
        <v>34</v>
      </c>
    </row>
    <row r="17" spans="1:13" ht="18.75" customHeight="1" x14ac:dyDescent="0.25">
      <c r="A17" s="19">
        <v>5</v>
      </c>
      <c r="B17" s="20" t="s">
        <v>45</v>
      </c>
      <c r="C17" s="21" t="s">
        <v>46</v>
      </c>
      <c r="D17" s="21" t="s">
        <v>39</v>
      </c>
      <c r="E17" s="22" t="s">
        <v>32</v>
      </c>
      <c r="F17" s="22" t="s">
        <v>41</v>
      </c>
      <c r="G17" s="23">
        <v>412</v>
      </c>
      <c r="H17" s="24">
        <v>123.6</v>
      </c>
      <c r="I17" s="24">
        <v>0</v>
      </c>
      <c r="J17" s="24">
        <v>14</v>
      </c>
      <c r="K17" s="24">
        <v>6.5</v>
      </c>
      <c r="L17" s="25">
        <f t="shared" si="0"/>
        <v>144.1</v>
      </c>
      <c r="M17" s="26" t="s">
        <v>34</v>
      </c>
    </row>
    <row r="18" spans="1:13" ht="18.75" customHeight="1" x14ac:dyDescent="0.25">
      <c r="A18" s="27">
        <v>6</v>
      </c>
      <c r="B18" s="28" t="s">
        <v>47</v>
      </c>
      <c r="C18" s="29" t="s">
        <v>48</v>
      </c>
      <c r="D18" s="29" t="s">
        <v>49</v>
      </c>
      <c r="E18" s="30" t="s">
        <v>32</v>
      </c>
      <c r="F18" s="30" t="s">
        <v>50</v>
      </c>
      <c r="G18" s="31"/>
      <c r="H18" s="32">
        <v>189</v>
      </c>
      <c r="I18" s="32">
        <v>110</v>
      </c>
      <c r="J18" s="32">
        <v>28</v>
      </c>
      <c r="K18" s="32">
        <v>0</v>
      </c>
      <c r="L18" s="25">
        <f t="shared" si="0"/>
        <v>327</v>
      </c>
      <c r="M18" s="33" t="s">
        <v>34</v>
      </c>
    </row>
    <row r="19" spans="1:13" ht="18.75" customHeight="1" x14ac:dyDescent="0.25">
      <c r="A19" s="19">
        <v>7</v>
      </c>
      <c r="B19" s="20" t="s">
        <v>51</v>
      </c>
      <c r="C19" s="21" t="s">
        <v>52</v>
      </c>
      <c r="D19" s="21" t="s">
        <v>49</v>
      </c>
      <c r="E19" s="22" t="s">
        <v>53</v>
      </c>
      <c r="F19" s="22" t="s">
        <v>54</v>
      </c>
      <c r="G19" s="23"/>
      <c r="H19" s="24">
        <v>12.8</v>
      </c>
      <c r="I19" s="24">
        <v>105</v>
      </c>
      <c r="J19" s="24">
        <v>28</v>
      </c>
      <c r="K19" s="24">
        <v>5.2</v>
      </c>
      <c r="L19" s="25">
        <f t="shared" si="0"/>
        <v>151</v>
      </c>
      <c r="M19" s="26" t="s">
        <v>34</v>
      </c>
    </row>
    <row r="20" spans="1:13" ht="18.75" customHeight="1" x14ac:dyDescent="0.25">
      <c r="A20" s="27">
        <v>8</v>
      </c>
      <c r="B20" s="28" t="s">
        <v>55</v>
      </c>
      <c r="C20" s="29" t="s">
        <v>56</v>
      </c>
      <c r="D20" s="29" t="s">
        <v>49</v>
      </c>
      <c r="E20" s="30" t="s">
        <v>32</v>
      </c>
      <c r="F20" s="30" t="s">
        <v>50</v>
      </c>
      <c r="G20" s="31"/>
      <c r="H20" s="32">
        <v>175</v>
      </c>
      <c r="I20" s="32">
        <v>0</v>
      </c>
      <c r="J20" s="32">
        <v>14</v>
      </c>
      <c r="K20" s="32">
        <v>0</v>
      </c>
      <c r="L20" s="25">
        <f t="shared" si="0"/>
        <v>189</v>
      </c>
      <c r="M20" s="33" t="s">
        <v>34</v>
      </c>
    </row>
    <row r="21" spans="1:13" ht="18.75" customHeight="1" x14ac:dyDescent="0.25">
      <c r="A21" s="19">
        <v>9</v>
      </c>
      <c r="B21" s="20" t="s">
        <v>57</v>
      </c>
      <c r="C21" s="21" t="s">
        <v>58</v>
      </c>
      <c r="D21" s="21" t="s">
        <v>59</v>
      </c>
      <c r="E21" s="22" t="s">
        <v>32</v>
      </c>
      <c r="F21" s="22" t="s">
        <v>41</v>
      </c>
      <c r="G21" s="23">
        <v>184</v>
      </c>
      <c r="H21" s="24">
        <v>55.2</v>
      </c>
      <c r="I21" s="24">
        <v>0</v>
      </c>
      <c r="J21" s="24">
        <v>28</v>
      </c>
      <c r="K21" s="24">
        <v>12</v>
      </c>
      <c r="L21" s="25">
        <f t="shared" si="0"/>
        <v>95.2</v>
      </c>
      <c r="M21" s="26" t="s">
        <v>34</v>
      </c>
    </row>
    <row r="22" spans="1:13" ht="18.75" customHeight="1" x14ac:dyDescent="0.25">
      <c r="A22" s="27">
        <v>10</v>
      </c>
      <c r="B22" s="28" t="s">
        <v>60</v>
      </c>
      <c r="C22" s="29" t="s">
        <v>61</v>
      </c>
      <c r="D22" s="29" t="s">
        <v>59</v>
      </c>
      <c r="E22" s="30" t="s">
        <v>32</v>
      </c>
      <c r="F22" s="30" t="s">
        <v>41</v>
      </c>
      <c r="G22" s="31">
        <v>184</v>
      </c>
      <c r="H22" s="32">
        <v>55.2</v>
      </c>
      <c r="I22" s="32">
        <v>78</v>
      </c>
      <c r="J22" s="32">
        <v>14</v>
      </c>
      <c r="K22" s="32">
        <v>0</v>
      </c>
      <c r="L22" s="25">
        <f t="shared" si="0"/>
        <v>147.19999999999999</v>
      </c>
      <c r="M22" s="33" t="s">
        <v>34</v>
      </c>
    </row>
    <row r="23" spans="1:13" ht="18.75" customHeight="1" x14ac:dyDescent="0.25">
      <c r="A23" s="19">
        <v>11</v>
      </c>
      <c r="B23" s="20" t="s">
        <v>62</v>
      </c>
      <c r="C23" s="21" t="s">
        <v>63</v>
      </c>
      <c r="D23" s="21" t="s">
        <v>64</v>
      </c>
      <c r="E23" s="22" t="s">
        <v>32</v>
      </c>
      <c r="F23" s="22" t="s">
        <v>65</v>
      </c>
      <c r="G23" s="23"/>
      <c r="H23" s="24">
        <v>224</v>
      </c>
      <c r="I23" s="24">
        <v>132</v>
      </c>
      <c r="J23" s="24">
        <v>28</v>
      </c>
      <c r="K23" s="24">
        <v>22</v>
      </c>
      <c r="L23" s="25">
        <f t="shared" si="0"/>
        <v>406</v>
      </c>
      <c r="M23" s="26" t="s">
        <v>34</v>
      </c>
    </row>
    <row r="24" spans="1:13" ht="18.75" customHeight="1" x14ac:dyDescent="0.25">
      <c r="A24" s="27">
        <v>12</v>
      </c>
      <c r="B24" s="28" t="s">
        <v>66</v>
      </c>
      <c r="C24" s="29" t="s">
        <v>67</v>
      </c>
      <c r="D24" s="29" t="s">
        <v>64</v>
      </c>
      <c r="E24" s="30" t="s">
        <v>32</v>
      </c>
      <c r="F24" s="30" t="s">
        <v>65</v>
      </c>
      <c r="G24" s="31"/>
      <c r="H24" s="32">
        <v>198</v>
      </c>
      <c r="I24" s="32">
        <v>0</v>
      </c>
      <c r="J24" s="32">
        <v>14</v>
      </c>
      <c r="K24" s="32">
        <v>0</v>
      </c>
      <c r="L24" s="25">
        <f t="shared" si="0"/>
        <v>212</v>
      </c>
      <c r="M24" s="33" t="s">
        <v>34</v>
      </c>
    </row>
    <row r="25" spans="1:13" ht="24" customHeight="1" x14ac:dyDescent="0.25">
      <c r="A25" s="13" t="s">
        <v>68</v>
      </c>
      <c r="B25" s="13"/>
      <c r="C25" s="13"/>
      <c r="D25" s="13"/>
      <c r="E25" s="13"/>
      <c r="F25" s="13"/>
      <c r="G25" s="13"/>
      <c r="H25" s="34">
        <f>SUM(H13:H24)</f>
        <v>1463.3</v>
      </c>
      <c r="I25" s="34">
        <f>SUM(I13:I24)</f>
        <v>609</v>
      </c>
      <c r="J25" s="34">
        <f>SUM(J13:J24)</f>
        <v>266</v>
      </c>
      <c r="K25" s="34">
        <f>SUM(K13:K24)</f>
        <v>69.2</v>
      </c>
      <c r="L25" s="34">
        <f>SUM(L13:L24)</f>
        <v>2407.5</v>
      </c>
    </row>
    <row r="27" spans="1:13" ht="19.5" customHeight="1" x14ac:dyDescent="0.25">
      <c r="A27" s="12" t="s">
        <v>69</v>
      </c>
      <c r="B27" s="12"/>
      <c r="C27" s="12"/>
      <c r="D27" s="12"/>
      <c r="E27" s="12"/>
      <c r="F27" s="12"/>
      <c r="G27" s="12"/>
      <c r="H27" s="12"/>
      <c r="I27" s="12"/>
      <c r="J27" s="12"/>
      <c r="K27" s="35">
        <v>-200</v>
      </c>
      <c r="L27" s="11" t="s">
        <v>70</v>
      </c>
      <c r="M27" s="11"/>
    </row>
    <row r="28" spans="1:13" ht="19.5" customHeight="1" x14ac:dyDescent="0.25">
      <c r="A28" s="12" t="s">
        <v>71</v>
      </c>
      <c r="B28" s="12"/>
      <c r="C28" s="12"/>
      <c r="D28" s="12"/>
      <c r="E28" s="12"/>
      <c r="F28" s="12"/>
      <c r="G28" s="12"/>
      <c r="H28" s="12"/>
      <c r="I28" s="12"/>
      <c r="J28" s="12"/>
      <c r="K28" s="36">
        <v>0</v>
      </c>
    </row>
    <row r="29" spans="1:13" ht="27.75" customHeight="1" x14ac:dyDescent="0.25">
      <c r="A29" s="10" t="s">
        <v>72</v>
      </c>
      <c r="B29" s="10"/>
      <c r="C29" s="10"/>
      <c r="D29" s="10"/>
      <c r="E29" s="10"/>
      <c r="F29" s="10"/>
      <c r="G29" s="10"/>
      <c r="H29" s="10"/>
      <c r="I29" s="10"/>
      <c r="J29" s="10"/>
      <c r="K29" s="37">
        <f>L25+K27+K28</f>
        <v>2207.5</v>
      </c>
      <c r="L29" s="15"/>
      <c r="M29" s="15"/>
    </row>
    <row r="31" spans="1:13" ht="15.75" customHeight="1" x14ac:dyDescent="0.25">
      <c r="A31" s="9" t="s">
        <v>73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5.75" customHeight="1" x14ac:dyDescent="0.25">
      <c r="A32" s="8" t="s">
        <v>74</v>
      </c>
      <c r="B32" s="8"/>
      <c r="C32" s="8"/>
      <c r="D32" s="8"/>
      <c r="E32" s="8"/>
      <c r="F32" s="8"/>
      <c r="G32" s="8"/>
      <c r="H32" s="7" t="s">
        <v>75</v>
      </c>
      <c r="I32" s="7"/>
      <c r="J32" s="7"/>
      <c r="K32" s="7"/>
      <c r="L32" s="7"/>
      <c r="M32" s="7"/>
    </row>
    <row r="33" spans="1:13" ht="15.75" customHeight="1" x14ac:dyDescent="0.25">
      <c r="A33" s="6" t="s">
        <v>76</v>
      </c>
      <c r="B33" s="6"/>
      <c r="C33" s="6"/>
      <c r="D33" s="6"/>
      <c r="E33" s="6"/>
      <c r="F33" s="6"/>
      <c r="G33" s="6"/>
      <c r="H33" s="5" t="s">
        <v>77</v>
      </c>
      <c r="I33" s="5"/>
      <c r="J33" s="5"/>
      <c r="K33" s="5"/>
      <c r="L33" s="5"/>
      <c r="M33" s="5"/>
    </row>
    <row r="34" spans="1:13" ht="15.75" customHeight="1" x14ac:dyDescent="0.25">
      <c r="A34" s="8" t="s">
        <v>78</v>
      </c>
      <c r="B34" s="8"/>
      <c r="C34" s="8"/>
      <c r="D34" s="8"/>
      <c r="E34" s="8"/>
      <c r="F34" s="8"/>
      <c r="G34" s="8"/>
      <c r="H34" s="7" t="s">
        <v>79</v>
      </c>
      <c r="I34" s="7"/>
      <c r="J34" s="7"/>
      <c r="K34" s="7"/>
      <c r="L34" s="7"/>
      <c r="M34" s="7"/>
    </row>
    <row r="35" spans="1:13" ht="15.75" customHeight="1" x14ac:dyDescent="0.25">
      <c r="A35" s="6" t="s">
        <v>80</v>
      </c>
      <c r="B35" s="6"/>
      <c r="C35" s="6"/>
      <c r="D35" s="6"/>
      <c r="E35" s="6"/>
      <c r="F35" s="6"/>
      <c r="G35" s="6"/>
      <c r="H35" s="5" t="s">
        <v>81</v>
      </c>
      <c r="I35" s="5"/>
      <c r="J35" s="5"/>
      <c r="K35" s="5"/>
      <c r="L35" s="5"/>
      <c r="M35" s="5"/>
    </row>
    <row r="36" spans="1:13" ht="15.75" customHeight="1" x14ac:dyDescent="0.25">
      <c r="A36" s="8" t="s">
        <v>82</v>
      </c>
      <c r="B36" s="8"/>
      <c r="C36" s="8"/>
      <c r="D36" s="8"/>
      <c r="E36" s="8"/>
      <c r="F36" s="8"/>
      <c r="G36" s="8"/>
      <c r="H36" s="7" t="s">
        <v>83</v>
      </c>
      <c r="I36" s="7"/>
      <c r="J36" s="7"/>
      <c r="K36" s="7"/>
      <c r="L36" s="7"/>
      <c r="M36" s="7"/>
    </row>
    <row r="38" spans="1:13" ht="6" customHeight="1" x14ac:dyDescent="0.25"/>
    <row r="39" spans="1:13" ht="30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.75" customHeight="1" x14ac:dyDescent="0.25">
      <c r="A40" s="3" t="s">
        <v>84</v>
      </c>
      <c r="B40" s="3"/>
      <c r="C40" s="3"/>
      <c r="D40" s="3"/>
      <c r="E40" s="3" t="s">
        <v>85</v>
      </c>
      <c r="F40" s="3"/>
      <c r="G40" s="3"/>
      <c r="H40" s="3"/>
      <c r="I40" s="3"/>
      <c r="J40" s="3" t="s">
        <v>86</v>
      </c>
      <c r="K40" s="3"/>
      <c r="L40" s="3"/>
      <c r="M40" s="3"/>
    </row>
  </sheetData>
  <mergeCells count="23">
    <mergeCell ref="A39:D39"/>
    <mergeCell ref="E39:I39"/>
    <mergeCell ref="J39:M39"/>
    <mergeCell ref="A40:D40"/>
    <mergeCell ref="E40:I40"/>
    <mergeCell ref="J40:M40"/>
    <mergeCell ref="A34:G34"/>
    <mergeCell ref="H34:M34"/>
    <mergeCell ref="A35:G35"/>
    <mergeCell ref="H35:M35"/>
    <mergeCell ref="A36:G36"/>
    <mergeCell ref="H36:M36"/>
    <mergeCell ref="A29:J29"/>
    <mergeCell ref="A31:M31"/>
    <mergeCell ref="A32:G32"/>
    <mergeCell ref="H32:M32"/>
    <mergeCell ref="A33:G33"/>
    <mergeCell ref="H33:M33"/>
    <mergeCell ref="A2:M2"/>
    <mergeCell ref="A25:G25"/>
    <mergeCell ref="A27:J27"/>
    <mergeCell ref="L27:M27"/>
    <mergeCell ref="A28:J28"/>
  </mergeCells>
  <pageMargins left="0.5" right="0.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showGridLines="0" zoomScaleNormal="100" workbookViewId="0"/>
  </sheetViews>
  <sheetFormatPr baseColWidth="10" defaultColWidth="8.7109375" defaultRowHeight="15" x14ac:dyDescent="0.25"/>
  <cols>
    <col min="1" max="1" width="22" customWidth="1"/>
    <col min="2" max="5" width="16" customWidth="1"/>
    <col min="6" max="6" width="22" customWidth="1"/>
  </cols>
  <sheetData>
    <row r="1" spans="1:6" ht="39.75" customHeight="1" x14ac:dyDescent="0.25">
      <c r="A1" s="2" t="s">
        <v>87</v>
      </c>
      <c r="B1" s="2"/>
      <c r="C1" s="2"/>
      <c r="D1" s="2"/>
      <c r="E1" s="2"/>
      <c r="F1" s="2"/>
    </row>
    <row r="2" spans="1:6" ht="3.75" customHeight="1" x14ac:dyDescent="0.25">
      <c r="A2" s="15"/>
      <c r="B2" s="15"/>
      <c r="C2" s="15"/>
      <c r="D2" s="15"/>
      <c r="E2" s="15"/>
      <c r="F2" s="15"/>
    </row>
    <row r="4" spans="1:6" ht="21.75" customHeight="1" x14ac:dyDescent="0.25">
      <c r="A4" s="1" t="s">
        <v>88</v>
      </c>
      <c r="B4" s="1"/>
      <c r="C4" s="1"/>
      <c r="D4" s="1"/>
      <c r="E4" s="1"/>
      <c r="F4" s="1"/>
    </row>
    <row r="5" spans="1:6" ht="18" customHeight="1" x14ac:dyDescent="0.25">
      <c r="A5" s="38" t="s">
        <v>89</v>
      </c>
      <c r="B5" s="38" t="s">
        <v>90</v>
      </c>
      <c r="C5" s="38" t="s">
        <v>91</v>
      </c>
    </row>
    <row r="6" spans="1:6" ht="18" customHeight="1" x14ac:dyDescent="0.25">
      <c r="A6" s="39" t="s">
        <v>92</v>
      </c>
      <c r="B6" s="40">
        <f>SUMIF(Spesenabrechnung!E13:E24,"Dienstreise",Spesenabrechnung!H13:H24)+SUMIF(Spesenabrechnung!E13:E24,"Messe/Event",Spesenabrechnung!H13:H24)+SUMIF(Spesenabrechnung!E13:E24,"Schulung",Spesenabrechnung!H13:H24)</f>
        <v>1463.3</v>
      </c>
      <c r="C6" s="41">
        <f>IFERROR(B6/B10,0)</f>
        <v>0.60780893042575279</v>
      </c>
    </row>
    <row r="7" spans="1:6" ht="18" customHeight="1" x14ac:dyDescent="0.25">
      <c r="A7" s="42" t="s">
        <v>93</v>
      </c>
      <c r="B7" s="43">
        <f>SUM(Spesenabrechnung!I13:I24)</f>
        <v>609</v>
      </c>
      <c r="C7" s="44">
        <f>IFERROR(B7/B10,0)</f>
        <v>0.25295950155763242</v>
      </c>
    </row>
    <row r="8" spans="1:6" ht="18" customHeight="1" x14ac:dyDescent="0.25">
      <c r="A8" s="39" t="s">
        <v>94</v>
      </c>
      <c r="B8" s="40">
        <f>SUM(Spesenabrechnung!J13:J24)</f>
        <v>266</v>
      </c>
      <c r="C8" s="41">
        <f>IFERROR(B8/B10,0)</f>
        <v>0.11048805815160956</v>
      </c>
    </row>
    <row r="9" spans="1:6" ht="18" customHeight="1" x14ac:dyDescent="0.25">
      <c r="A9" s="42" t="s">
        <v>95</v>
      </c>
      <c r="B9" s="43">
        <f>SUM(Spesenabrechnung!K13:K24)</f>
        <v>69.2</v>
      </c>
      <c r="C9" s="44">
        <f>IFERROR(B9/B10,0)</f>
        <v>2.8743509865005193E-2</v>
      </c>
    </row>
    <row r="10" spans="1:6" ht="21.75" customHeight="1" x14ac:dyDescent="0.25">
      <c r="A10" s="45" t="s">
        <v>96</v>
      </c>
      <c r="B10" s="46">
        <f>SUM(B6:B9)</f>
        <v>2407.5</v>
      </c>
      <c r="C10" s="47"/>
    </row>
    <row r="13" spans="1:6" ht="21.75" customHeight="1" x14ac:dyDescent="0.25">
      <c r="A13" s="65" t="s">
        <v>97</v>
      </c>
      <c r="B13" s="65"/>
      <c r="C13" s="65"/>
      <c r="D13" s="65"/>
      <c r="E13" s="65"/>
      <c r="F13" s="65"/>
    </row>
    <row r="14" spans="1:6" ht="18" customHeight="1" x14ac:dyDescent="0.25">
      <c r="A14" s="38" t="s">
        <v>98</v>
      </c>
      <c r="B14" s="38" t="s">
        <v>99</v>
      </c>
      <c r="C14" s="38" t="s">
        <v>100</v>
      </c>
    </row>
    <row r="15" spans="1:6" ht="18" customHeight="1" x14ac:dyDescent="0.25">
      <c r="A15" s="39" t="s">
        <v>32</v>
      </c>
      <c r="B15" s="48">
        <f>COUNTIF(Spesenabrechnung!E13:E24,"Dienstreise")</f>
        <v>9</v>
      </c>
      <c r="C15" s="49">
        <f>SUMIF(Spesenabrechnung!E13:E24,"Dienstreise",Spesenabrechnung!L13:L24)</f>
        <v>1930</v>
      </c>
    </row>
    <row r="16" spans="1:6" ht="18" customHeight="1" x14ac:dyDescent="0.25">
      <c r="A16" s="42" t="s">
        <v>40</v>
      </c>
      <c r="B16" s="50">
        <f>COUNTIF(Spesenabrechnung!E13:E24,"Messe/Event")</f>
        <v>2</v>
      </c>
      <c r="C16" s="51">
        <f>SUMIF(Spesenabrechnung!E13:E24,"Messe/Event",Spesenabrechnung!L13:L24)</f>
        <v>326.5</v>
      </c>
    </row>
    <row r="17" spans="1:6" ht="18" customHeight="1" x14ac:dyDescent="0.25">
      <c r="A17" s="39" t="s">
        <v>53</v>
      </c>
      <c r="B17" s="48">
        <f>COUNTIF(Spesenabrechnung!E13:E24,"Schulung")</f>
        <v>1</v>
      </c>
      <c r="C17" s="49">
        <f>SUMIF(Spesenabrechnung!E13:E24,"Schulung",Spesenabrechnung!L13:L24)</f>
        <v>151</v>
      </c>
    </row>
    <row r="20" spans="1:6" ht="21.75" customHeight="1" x14ac:dyDescent="0.25">
      <c r="A20" s="65" t="s">
        <v>101</v>
      </c>
      <c r="B20" s="65"/>
      <c r="C20" s="65"/>
      <c r="D20" s="65"/>
      <c r="E20" s="65"/>
      <c r="F20" s="65"/>
    </row>
    <row r="21" spans="1:6" ht="19.5" customHeight="1" x14ac:dyDescent="0.25">
      <c r="A21" s="52" t="s">
        <v>102</v>
      </c>
      <c r="B21" s="53">
        <f>COUNTA(Spesenabrechnung!B13:B24)</f>
        <v>12</v>
      </c>
      <c r="C21" s="66"/>
      <c r="D21" s="66"/>
      <c r="E21" s="66"/>
      <c r="F21" s="66"/>
    </row>
    <row r="22" spans="1:6" ht="19.5" customHeight="1" x14ac:dyDescent="0.25">
      <c r="A22" s="54" t="s">
        <v>103</v>
      </c>
      <c r="B22" s="55">
        <f>IFERROR(B10/COUNTA(Spesenabrechnung!B13:B24),0)</f>
        <v>200.625</v>
      </c>
      <c r="C22" s="66"/>
      <c r="D22" s="66"/>
      <c r="E22" s="66"/>
      <c r="F22" s="66"/>
    </row>
    <row r="23" spans="1:6" ht="19.5" customHeight="1" x14ac:dyDescent="0.25">
      <c r="A23" s="52" t="s">
        <v>104</v>
      </c>
      <c r="B23" s="56">
        <f>MAX(Spesenabrechnung!L13:L24)</f>
        <v>406</v>
      </c>
      <c r="C23" s="66"/>
      <c r="D23" s="66"/>
      <c r="E23" s="66"/>
      <c r="F23" s="66"/>
    </row>
    <row r="24" spans="1:6" ht="19.5" customHeight="1" x14ac:dyDescent="0.25">
      <c r="A24" s="54" t="s">
        <v>105</v>
      </c>
      <c r="B24" s="57">
        <f>COUNTIF(Spesenabrechnung!M13:M24,"✓")/COUNTA(Spesenabrechnung!M13:M24)</f>
        <v>1</v>
      </c>
      <c r="C24" s="66"/>
      <c r="D24" s="66"/>
      <c r="E24" s="66"/>
      <c r="F24" s="66"/>
    </row>
  </sheetData>
  <mergeCells count="8">
    <mergeCell ref="C22:F22"/>
    <mergeCell ref="C23:F23"/>
    <mergeCell ref="C24:F24"/>
    <mergeCell ref="A1:F1"/>
    <mergeCell ref="A4:F4"/>
    <mergeCell ref="A13:F13"/>
    <mergeCell ref="A20:F20"/>
    <mergeCell ref="C21:F21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showGridLines="0" zoomScaleNormal="100" workbookViewId="0"/>
  </sheetViews>
  <sheetFormatPr baseColWidth="10" defaultColWidth="8.7109375" defaultRowHeight="15" x14ac:dyDescent="0.25"/>
  <cols>
    <col min="1" max="1" width="6" customWidth="1"/>
    <col min="2" max="2" width="14" customWidth="1"/>
    <col min="3" max="3" width="30" customWidth="1"/>
    <col min="4" max="4" width="20" customWidth="1"/>
    <col min="5" max="5" width="16" customWidth="1"/>
    <col min="6" max="7" width="14" customWidth="1"/>
  </cols>
  <sheetData>
    <row r="1" spans="1:7" ht="39.75" customHeight="1" x14ac:dyDescent="0.25">
      <c r="A1" s="2" t="s">
        <v>106</v>
      </c>
      <c r="B1" s="2"/>
      <c r="C1" s="2"/>
      <c r="D1" s="2"/>
      <c r="E1" s="2"/>
      <c r="F1" s="2"/>
      <c r="G1" s="2"/>
    </row>
    <row r="2" spans="1:7" ht="3.75" customHeight="1" x14ac:dyDescent="0.25">
      <c r="A2" s="15"/>
      <c r="B2" s="15"/>
      <c r="C2" s="15"/>
      <c r="D2" s="15"/>
      <c r="E2" s="15"/>
      <c r="F2" s="15"/>
      <c r="G2" s="15"/>
    </row>
    <row r="4" spans="1:7" ht="30" customHeight="1" x14ac:dyDescent="0.25">
      <c r="A4" s="58" t="s">
        <v>16</v>
      </c>
      <c r="B4" s="58" t="s">
        <v>17</v>
      </c>
      <c r="C4" s="58" t="s">
        <v>107</v>
      </c>
      <c r="D4" s="58" t="s">
        <v>20</v>
      </c>
      <c r="E4" s="58" t="s">
        <v>90</v>
      </c>
      <c r="F4" s="58" t="s">
        <v>108</v>
      </c>
      <c r="G4" s="58" t="s">
        <v>109</v>
      </c>
    </row>
    <row r="5" spans="1:7" ht="18" customHeight="1" x14ac:dyDescent="0.25">
      <c r="A5" s="19">
        <v>1</v>
      </c>
      <c r="B5" s="59" t="s">
        <v>29</v>
      </c>
      <c r="C5" s="22" t="s">
        <v>110</v>
      </c>
      <c r="D5" s="22" t="s">
        <v>92</v>
      </c>
      <c r="E5" s="60">
        <v>142.5</v>
      </c>
      <c r="F5" s="22" t="s">
        <v>111</v>
      </c>
      <c r="G5" s="61" t="s">
        <v>112</v>
      </c>
    </row>
    <row r="6" spans="1:7" ht="18" customHeight="1" x14ac:dyDescent="0.25">
      <c r="A6" s="27">
        <v>2</v>
      </c>
      <c r="B6" s="62" t="s">
        <v>35</v>
      </c>
      <c r="C6" s="30" t="s">
        <v>113</v>
      </c>
      <c r="D6" s="30" t="s">
        <v>92</v>
      </c>
      <c r="E6" s="63">
        <v>136</v>
      </c>
      <c r="F6" s="30" t="s">
        <v>111</v>
      </c>
      <c r="G6" s="64" t="s">
        <v>112</v>
      </c>
    </row>
    <row r="7" spans="1:7" ht="18" customHeight="1" x14ac:dyDescent="0.25">
      <c r="A7" s="19">
        <v>3</v>
      </c>
      <c r="B7" s="59" t="s">
        <v>35</v>
      </c>
      <c r="C7" s="22" t="s">
        <v>114</v>
      </c>
      <c r="D7" s="22" t="s">
        <v>115</v>
      </c>
      <c r="E7" s="60">
        <v>89</v>
      </c>
      <c r="F7" s="22" t="s">
        <v>116</v>
      </c>
      <c r="G7" s="61" t="s">
        <v>112</v>
      </c>
    </row>
    <row r="8" spans="1:7" ht="18" customHeight="1" x14ac:dyDescent="0.25">
      <c r="A8" s="27">
        <v>4</v>
      </c>
      <c r="B8" s="62" t="s">
        <v>37</v>
      </c>
      <c r="C8" s="30" t="s">
        <v>117</v>
      </c>
      <c r="D8" s="30" t="s">
        <v>92</v>
      </c>
      <c r="E8" s="63">
        <v>123.6</v>
      </c>
      <c r="F8" s="30" t="s">
        <v>118</v>
      </c>
      <c r="G8" s="64" t="s">
        <v>112</v>
      </c>
    </row>
    <row r="9" spans="1:7" ht="18" customHeight="1" x14ac:dyDescent="0.25">
      <c r="A9" s="19">
        <v>5</v>
      </c>
      <c r="B9" s="59" t="s">
        <v>37</v>
      </c>
      <c r="C9" s="22" t="s">
        <v>119</v>
      </c>
      <c r="D9" s="22" t="s">
        <v>120</v>
      </c>
      <c r="E9" s="60">
        <v>15.5</v>
      </c>
      <c r="F9" s="22" t="s">
        <v>118</v>
      </c>
      <c r="G9" s="61" t="s">
        <v>112</v>
      </c>
    </row>
    <row r="10" spans="1:7" ht="18" customHeight="1" x14ac:dyDescent="0.25">
      <c r="A10" s="27">
        <v>6</v>
      </c>
      <c r="B10" s="62" t="s">
        <v>42</v>
      </c>
      <c r="C10" s="30" t="s">
        <v>121</v>
      </c>
      <c r="D10" s="30" t="s">
        <v>92</v>
      </c>
      <c r="E10" s="63">
        <v>28.4</v>
      </c>
      <c r="F10" s="30" t="s">
        <v>122</v>
      </c>
      <c r="G10" s="64" t="s">
        <v>112</v>
      </c>
    </row>
    <row r="11" spans="1:7" ht="18" customHeight="1" x14ac:dyDescent="0.25">
      <c r="A11" s="19">
        <v>7</v>
      </c>
      <c r="B11" s="59" t="s">
        <v>42</v>
      </c>
      <c r="C11" s="22" t="s">
        <v>123</v>
      </c>
      <c r="D11" s="22" t="s">
        <v>115</v>
      </c>
      <c r="E11" s="60">
        <v>95</v>
      </c>
      <c r="F11" s="22" t="s">
        <v>116</v>
      </c>
      <c r="G11" s="61" t="s">
        <v>112</v>
      </c>
    </row>
    <row r="12" spans="1:7" ht="18" customHeight="1" x14ac:dyDescent="0.25">
      <c r="A12" s="27">
        <v>8</v>
      </c>
      <c r="B12" s="62" t="s">
        <v>45</v>
      </c>
      <c r="C12" s="30" t="s">
        <v>124</v>
      </c>
      <c r="D12" s="30" t="s">
        <v>92</v>
      </c>
      <c r="E12" s="63">
        <v>123.6</v>
      </c>
      <c r="F12" s="30" t="s">
        <v>118</v>
      </c>
      <c r="G12" s="64" t="s">
        <v>112</v>
      </c>
    </row>
    <row r="13" spans="1:7" ht="18" customHeight="1" x14ac:dyDescent="0.25">
      <c r="A13" s="19">
        <v>9</v>
      </c>
      <c r="B13" s="59" t="s">
        <v>47</v>
      </c>
      <c r="C13" s="22" t="s">
        <v>125</v>
      </c>
      <c r="D13" s="22" t="s">
        <v>92</v>
      </c>
      <c r="E13" s="60">
        <v>189</v>
      </c>
      <c r="F13" s="22" t="s">
        <v>126</v>
      </c>
      <c r="G13" s="61" t="s">
        <v>112</v>
      </c>
    </row>
    <row r="14" spans="1:7" ht="18" customHeight="1" x14ac:dyDescent="0.25">
      <c r="A14" s="27">
        <v>10</v>
      </c>
      <c r="B14" s="62" t="s">
        <v>47</v>
      </c>
      <c r="C14" s="30" t="s">
        <v>127</v>
      </c>
      <c r="D14" s="30" t="s">
        <v>115</v>
      </c>
      <c r="E14" s="63">
        <v>215</v>
      </c>
      <c r="F14" s="30" t="s">
        <v>116</v>
      </c>
      <c r="G14" s="64" t="s">
        <v>112</v>
      </c>
    </row>
    <row r="15" spans="1:7" ht="18" customHeight="1" x14ac:dyDescent="0.25">
      <c r="A15" s="19">
        <v>11</v>
      </c>
      <c r="B15" s="59" t="s">
        <v>55</v>
      </c>
      <c r="C15" s="22" t="s">
        <v>128</v>
      </c>
      <c r="D15" s="22" t="s">
        <v>92</v>
      </c>
      <c r="E15" s="60">
        <v>175</v>
      </c>
      <c r="F15" s="22" t="s">
        <v>126</v>
      </c>
      <c r="G15" s="61" t="s">
        <v>112</v>
      </c>
    </row>
    <row r="16" spans="1:7" ht="18" customHeight="1" x14ac:dyDescent="0.25">
      <c r="A16" s="27">
        <v>12</v>
      </c>
      <c r="B16" s="62" t="s">
        <v>62</v>
      </c>
      <c r="C16" s="30" t="s">
        <v>129</v>
      </c>
      <c r="D16" s="30" t="s">
        <v>92</v>
      </c>
      <c r="E16" s="63">
        <v>224</v>
      </c>
      <c r="F16" s="30" t="s">
        <v>111</v>
      </c>
      <c r="G16" s="64" t="s">
        <v>112</v>
      </c>
    </row>
    <row r="17" spans="1:7" ht="18" customHeight="1" x14ac:dyDescent="0.25">
      <c r="A17" s="19">
        <v>13</v>
      </c>
      <c r="B17" s="59" t="s">
        <v>62</v>
      </c>
      <c r="C17" s="22" t="s">
        <v>130</v>
      </c>
      <c r="D17" s="22" t="s">
        <v>115</v>
      </c>
      <c r="E17" s="60">
        <v>132</v>
      </c>
      <c r="F17" s="22" t="s">
        <v>116</v>
      </c>
      <c r="G17" s="61" t="s">
        <v>112</v>
      </c>
    </row>
    <row r="18" spans="1:7" ht="18" customHeight="1" x14ac:dyDescent="0.25">
      <c r="A18" s="27">
        <v>14</v>
      </c>
      <c r="B18" s="62" t="s">
        <v>62</v>
      </c>
      <c r="C18" s="30" t="s">
        <v>131</v>
      </c>
      <c r="D18" s="30" t="s">
        <v>120</v>
      </c>
      <c r="E18" s="63">
        <v>22</v>
      </c>
      <c r="F18" s="30" t="s">
        <v>118</v>
      </c>
      <c r="G18" s="64" t="s">
        <v>112</v>
      </c>
    </row>
    <row r="19" spans="1:7" ht="18" customHeight="1" x14ac:dyDescent="0.25">
      <c r="A19" s="19">
        <v>15</v>
      </c>
      <c r="B19" s="59" t="s">
        <v>66</v>
      </c>
      <c r="C19" s="22" t="s">
        <v>132</v>
      </c>
      <c r="D19" s="22" t="s">
        <v>92</v>
      </c>
      <c r="E19" s="60">
        <v>198</v>
      </c>
      <c r="F19" s="22" t="s">
        <v>111</v>
      </c>
      <c r="G19" s="61" t="s">
        <v>112</v>
      </c>
    </row>
    <row r="21" spans="1:7" ht="19.5" customHeight="1" x14ac:dyDescent="0.25">
      <c r="A21" s="13" t="s">
        <v>133</v>
      </c>
      <c r="B21" s="13"/>
      <c r="C21" s="13"/>
      <c r="D21" s="13"/>
      <c r="E21" s="46">
        <f>SUM(E5:E20)</f>
        <v>1908.6</v>
      </c>
      <c r="F21" s="47"/>
      <c r="G21" s="47"/>
    </row>
  </sheetData>
  <mergeCells count="2">
    <mergeCell ref="A1:G1"/>
    <mergeCell ref="A21:D21"/>
  </mergeCell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Spesenabrechnung</vt:lpstr>
      <vt:lpstr>Auswertung</vt:lpstr>
      <vt:lpstr>Belegliste</vt:lpstr>
      <vt:lpstr>Spesenabrechnung!Drucktitel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2026-08-01T08:40:53Z</dcterms:created>
  <dcterms:modified xsi:type="dcterms:W3CDTF">2026-08-01T10:08:29Z</dcterms:modified>
  <dc:language>en-US</dc:language>
</cp:coreProperties>
</file>