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15A3F33E-285D-42B9-85C0-0113E8567AE3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Übersicht" sheetId="1" r:id="rId1"/>
    <sheet name="Ausleihliste" sheetId="2" r:id="rId2"/>
    <sheet name="Artikelstamm" sheetId="3" r:id="rId3"/>
  </sheets>
  <definedNames>
    <definedName name="ArtikelKat">Artikelstamm!$D$6:$D$20</definedName>
    <definedName name="ArtikelListe">Artikelstamm!$C$6:$C$20</definedName>
    <definedName name="ArtikelVerf">Artikelstamm!$G$6:$G$20</definedName>
    <definedName name="AusleihArtikel">Ausleihliste!$C$6:$C$23</definedName>
    <definedName name="AusleihMenge">Ausleihliste!$E$6:$E$23</definedName>
    <definedName name="AusleihStatus">Ausleihliste!$K$6:$K$23</definedName>
    <definedName name="AusleihTage">Ausleihliste!$L$6:$L$23</definedName>
    <definedName name="Stichtag">Übersicht!$D$9</definedName>
    <definedName name="Warnschwelle">Übersicht!$D$10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1" i="3" l="1"/>
  <c r="G20" i="3"/>
  <c r="F20" i="3"/>
  <c r="G19" i="3"/>
  <c r="F19" i="3"/>
  <c r="G18" i="3"/>
  <c r="F18" i="3"/>
  <c r="F16" i="3"/>
  <c r="G16" i="3" s="1"/>
  <c r="F15" i="3"/>
  <c r="G15" i="3" s="1"/>
  <c r="F14" i="3"/>
  <c r="G14" i="3" s="1"/>
  <c r="F13" i="3"/>
  <c r="G13" i="3" s="1"/>
  <c r="F12" i="3"/>
  <c r="G12" i="3" s="1"/>
  <c r="F11" i="3"/>
  <c r="G11" i="3" s="1"/>
  <c r="F9" i="3"/>
  <c r="G9" i="3" s="1"/>
  <c r="F8" i="3"/>
  <c r="G8" i="3" s="1"/>
  <c r="E24" i="2"/>
  <c r="D24" i="2"/>
  <c r="L23" i="2"/>
  <c r="K23" i="2"/>
  <c r="D23" i="2"/>
  <c r="L22" i="2"/>
  <c r="K22" i="2"/>
  <c r="D22" i="2"/>
  <c r="L21" i="2"/>
  <c r="K21" i="2"/>
  <c r="D21" i="2"/>
  <c r="L20" i="2"/>
  <c r="K20" i="2"/>
  <c r="D20" i="2"/>
  <c r="L19" i="2"/>
  <c r="K19" i="2"/>
  <c r="D19" i="2"/>
  <c r="L18" i="2"/>
  <c r="K18" i="2"/>
  <c r="D18" i="2"/>
  <c r="L17" i="2"/>
  <c r="K17" i="2"/>
  <c r="F17" i="3" s="1"/>
  <c r="G17" i="3" s="1"/>
  <c r="D17" i="2"/>
  <c r="L16" i="2"/>
  <c r="K16" i="2"/>
  <c r="D16" i="2"/>
  <c r="L15" i="2"/>
  <c r="K15" i="2"/>
  <c r="D15" i="2"/>
  <c r="L14" i="2"/>
  <c r="K14" i="2"/>
  <c r="D14" i="2"/>
  <c r="L13" i="2"/>
  <c r="K13" i="2"/>
  <c r="D13" i="2"/>
  <c r="L12" i="2"/>
  <c r="K12" i="2"/>
  <c r="D12" i="2"/>
  <c r="L11" i="2"/>
  <c r="K11" i="2"/>
  <c r="D11" i="2"/>
  <c r="L10" i="2"/>
  <c r="K10" i="2"/>
  <c r="D10" i="2"/>
  <c r="L9" i="2"/>
  <c r="K9" i="2"/>
  <c r="D9" i="2"/>
  <c r="L8" i="2"/>
  <c r="K8" i="2"/>
  <c r="F10" i="3" s="1"/>
  <c r="G10" i="3" s="1"/>
  <c r="D8" i="2"/>
  <c r="L7" i="2"/>
  <c r="K7" i="2"/>
  <c r="F7" i="3" s="1"/>
  <c r="G7" i="3" s="1"/>
  <c r="D7" i="2"/>
  <c r="L6" i="2"/>
  <c r="K6" i="2"/>
  <c r="H17" i="1" s="1"/>
  <c r="D6" i="2"/>
  <c r="D17" i="1"/>
  <c r="B17" i="1"/>
  <c r="D12" i="1"/>
  <c r="D11" i="1"/>
  <c r="F6" i="3" l="1"/>
  <c r="F17" i="1"/>
  <c r="F21" i="3" l="1"/>
  <c r="G6" i="3"/>
  <c r="G21" i="3" l="1"/>
  <c r="J17" i="1"/>
</calcChain>
</file>

<file path=xl/sharedStrings.xml><?xml version="1.0" encoding="utf-8"?>
<sst xmlns="http://schemas.openxmlformats.org/spreadsheetml/2006/main" count="159" uniqueCount="123">
  <si>
    <t>Verleih- und Rückgabeübersicht · Bestand, Ausleihen und Fälligkeiten auf einen Blick</t>
  </si>
  <si>
    <t>Einstellungen</t>
  </si>
  <si>
    <t>Organisation / Bereich</t>
  </si>
  <si>
    <t>Musterbetrieb GmbH – Zentrale Verwaltung</t>
  </si>
  <si>
    <t>Verantwortlich</t>
  </si>
  <si>
    <t>M. Wagner</t>
  </si>
  <si>
    <t>Stichtag (Bezugsdatum)</t>
  </si>
  <si>
    <t>Warnschwelle „bald fällig“ (Tage)</t>
  </si>
  <si>
    <t>Artikel im Bestand</t>
  </si>
  <si>
    <t>Einträge gesamt</t>
  </si>
  <si>
    <t>Stichtag steuert Fälligkeit/Überfälligkeit · für tagesaktuell =HEUTE() eintragen.</t>
  </si>
  <si>
    <t>Kennzahlen</t>
  </si>
  <si>
    <t>Aktuell verliehen</t>
  </si>
  <si>
    <t>Bald fällig</t>
  </si>
  <si>
    <t>Überfällig</t>
  </si>
  <si>
    <t>Zurückgegeben</t>
  </si>
  <si>
    <t>Verfügbar (Einheiten)</t>
  </si>
  <si>
    <t>So verwenden Sie die Liste</t>
  </si>
  <si>
    <t>①</t>
  </si>
  <si>
    <t>Artikelstamm – Alle verleihbaren Artikel mit Bestand und Kategorie erfassen.</t>
  </si>
  <si>
    <t>②</t>
  </si>
  <si>
    <t>Ausleihliste – Pro Ausleihe eine Zeile: Artikel wählen, Ausgabe- und Fälligkeitsdatum sowie Ausleiher eintragen.</t>
  </si>
  <si>
    <t>③</t>
  </si>
  <si>
    <t>Rückgabe – Datum in „Zurück am“ eintragen – der Status wechselt automatisch auf „Zurückgegeben“.</t>
  </si>
  <si>
    <t>④</t>
  </si>
  <si>
    <t>Auswertung – Kategorie, Status, Fälligkeit und Verfügbarkeit berechnen sich selbst.</t>
  </si>
  <si>
    <t>Legende</t>
  </si>
  <si>
    <t>Eingabe</t>
  </si>
  <si>
    <t>Berechnet</t>
  </si>
  <si>
    <t>Ausgeliehen</t>
  </si>
  <si>
    <t>Ausleihliste</t>
  </si>
  <si>
    <t>Jede Ausleihe eine Zeile · Status und Fälligkeit berechnen sich automatisch</t>
  </si>
  <si>
    <t>Nr</t>
  </si>
  <si>
    <t>Artikel</t>
  </si>
  <si>
    <t>Kategorie</t>
  </si>
  <si>
    <t>Menge</t>
  </si>
  <si>
    <t>Ausgeliehen an</t>
  </si>
  <si>
    <t>Abteilung / Standort</t>
  </si>
  <si>
    <t>Ausgabe­datum</t>
  </si>
  <si>
    <t>Fällig am</t>
  </si>
  <si>
    <t>Zurück am</t>
  </si>
  <si>
    <t>Status</t>
  </si>
  <si>
    <t>Fälligkeit (Tage)</t>
  </si>
  <si>
    <t>Bemerkung</t>
  </si>
  <si>
    <t>Notebook 15"</t>
  </si>
  <si>
    <t>Anna Berger</t>
  </si>
  <si>
    <t>Vertrieb / Büro 2.14</t>
  </si>
  <si>
    <t>inkl. Netzteil &amp; Tasche</t>
  </si>
  <si>
    <t>Beamer / Projektor</t>
  </si>
  <si>
    <t>Thomas Klein</t>
  </si>
  <si>
    <t>Marketing / Meetingraum</t>
  </si>
  <si>
    <t>für Kampagnen-Workshop</t>
  </si>
  <si>
    <t>Akkuschrauber-Set</t>
  </si>
  <si>
    <t>Jonas Vogel</t>
  </si>
  <si>
    <t>Haustechnik / Werkstatt</t>
  </si>
  <si>
    <t>ohne Ersatzakku ausgegeben</t>
  </si>
  <si>
    <t>Alu-Stehleiter 3 m</t>
  </si>
  <si>
    <t>Nadine Roth</t>
  </si>
  <si>
    <t>Facility / Lager A</t>
  </si>
  <si>
    <t>Digitalkamera</t>
  </si>
  <si>
    <t>Sara Hoffmann</t>
  </si>
  <si>
    <t>Kommunikation</t>
  </si>
  <si>
    <t>inkl. SD-Karte 64 GB</t>
  </si>
  <si>
    <t>Transportwagen</t>
  </si>
  <si>
    <t>Kevin Braun</t>
  </si>
  <si>
    <t>Logistik / Rampe</t>
  </si>
  <si>
    <t>Leon Fischer</t>
  </si>
  <si>
    <t>IT / Support</t>
  </si>
  <si>
    <t>Leihgerät Projektphase</t>
  </si>
  <si>
    <t>Multimeter</t>
  </si>
  <si>
    <t>Pinnwand mobil</t>
  </si>
  <si>
    <t>Miriam Sauer</t>
  </si>
  <si>
    <t>Personal / Schulung</t>
  </si>
  <si>
    <t>für Onboarding-Woche</t>
  </si>
  <si>
    <t>Werkzeugkoffer</t>
  </si>
  <si>
    <t>Daniel Kurz</t>
  </si>
  <si>
    <t>Haustechnik / Baustelle</t>
  </si>
  <si>
    <t>Rückgabe angemahnt</t>
  </si>
  <si>
    <t>Headset (Funk)</t>
  </si>
  <si>
    <t>Petra Lang</t>
  </si>
  <si>
    <t>Empfang</t>
  </si>
  <si>
    <t>Zelt / Pavillon 3×3</t>
  </si>
  <si>
    <t>Sven Adler</t>
  </si>
  <si>
    <t>Eventteam / Außenlager</t>
  </si>
  <si>
    <t>nach Firmenlauf zurück</t>
  </si>
  <si>
    <t>Julia Weiß</t>
  </si>
  <si>
    <t>Vertrieb</t>
  </si>
  <si>
    <t>Markus Feld</t>
  </si>
  <si>
    <t>Marketing</t>
  </si>
  <si>
    <t>kleiner Kratzer am Display</t>
  </si>
  <si>
    <t>Summe / Einträge</t>
  </si>
  <si>
    <t>Artikelstamm</t>
  </si>
  <si>
    <t>Verleihbarer Bestand · „Aktuell verliehen“ und „Verfügbar“ berechnen sich aus der Ausleihliste</t>
  </si>
  <si>
    <t>Bestand</t>
  </si>
  <si>
    <t>Verfügbar</t>
  </si>
  <si>
    <t>Lagerort</t>
  </si>
  <si>
    <t>IT-Geräte</t>
  </si>
  <si>
    <t>IT-Lager / Schrank 3</t>
  </si>
  <si>
    <t>Standardmodell Leihpool</t>
  </si>
  <si>
    <t>Medienschrank EG</t>
  </si>
  <si>
    <t>inkl. HDMI-Kabel</t>
  </si>
  <si>
    <t>mit Ladegerät</t>
  </si>
  <si>
    <t>IT-Lager / Box 1</t>
  </si>
  <si>
    <t>Werkzeug</t>
  </si>
  <si>
    <t>Werkstatt / Regal W2</t>
  </si>
  <si>
    <t>inkl. Bit-Satz</t>
  </si>
  <si>
    <t>Bohrhammer</t>
  </si>
  <si>
    <t>Werkstatt / Regal W3</t>
  </si>
  <si>
    <t>SDS-Plus</t>
  </si>
  <si>
    <t>Werkstatt / Schrank M</t>
  </si>
  <si>
    <t>Kalibrierung 2026</t>
  </si>
  <si>
    <t>Werkstatt / Regal W1</t>
  </si>
  <si>
    <t>Grundausstattung</t>
  </si>
  <si>
    <t>Lager A</t>
  </si>
  <si>
    <t>Logistik</t>
  </si>
  <si>
    <t>Rampe / Lager B</t>
  </si>
  <si>
    <t>Tragkraft 250 kg</t>
  </si>
  <si>
    <t>Veranstaltung</t>
  </si>
  <si>
    <t>Schulungsraum-Lager</t>
  </si>
  <si>
    <t>Außenlager</t>
  </si>
  <si>
    <t>wetterfest</t>
  </si>
  <si>
    <t>Summe</t>
  </si>
  <si>
    <t>Ausleihliste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</si>
</sst>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\+0;\-0;0"/>
  </numFmts>
  <fonts count="21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sz val="10.5"/>
      <color rgb="FFFFFFFF"/>
      <name val="Calibri"/>
      <charset val="1"/>
    </font>
    <font>
      <b/>
      <sz val="11.5"/>
      <color rgb="FF245A88"/>
      <name val="Calibri"/>
      <charset val="1"/>
    </font>
    <font>
      <sz val="10"/>
      <color rgb="FF232833"/>
      <name val="Calibri"/>
      <charset val="1"/>
    </font>
    <font>
      <b/>
      <sz val="10"/>
      <color rgb="FF245A88"/>
      <name val="Calibri"/>
      <charset val="1"/>
    </font>
    <font>
      <b/>
      <sz val="10"/>
      <color rgb="FF232833"/>
      <name val="Calibri"/>
      <charset val="1"/>
    </font>
    <font>
      <i/>
      <sz val="8.5"/>
      <color rgb="FF707B88"/>
      <name val="Calibri"/>
      <charset val="1"/>
    </font>
    <font>
      <sz val="9"/>
      <color rgb="FF707B88"/>
      <name val="Calibri"/>
      <charset val="1"/>
    </font>
    <font>
      <b/>
      <sz val="20"/>
      <color rgb="FF245A88"/>
      <name val="Calibri"/>
      <charset val="1"/>
    </font>
    <font>
      <b/>
      <sz val="20"/>
      <color rgb="FF92701A"/>
      <name val="Calibri"/>
      <charset val="1"/>
    </font>
    <font>
      <b/>
      <sz val="20"/>
      <color rgb="FFA5382A"/>
      <name val="Calibri"/>
      <charset val="1"/>
    </font>
    <font>
      <b/>
      <sz val="20"/>
      <color rgb="FF22794A"/>
      <name val="Calibri"/>
      <charset val="1"/>
    </font>
    <font>
      <b/>
      <sz val="12"/>
      <color rgb="FF2F6FA8"/>
      <name val="Calibri"/>
      <charset val="1"/>
    </font>
    <font>
      <sz val="9.5"/>
      <color rgb="FF232833"/>
      <name val="Calibri"/>
      <charset val="1"/>
    </font>
    <font>
      <sz val="9"/>
      <color rgb="FF232833"/>
      <name val="Calibri"/>
      <charset val="1"/>
    </font>
    <font>
      <b/>
      <sz val="18"/>
      <color rgb="FFFFFFFF"/>
      <name val="Calibri"/>
      <charset val="1"/>
    </font>
    <font>
      <sz val="10"/>
      <color rgb="FFFFFFFF"/>
      <name val="Calibri"/>
      <charset val="1"/>
    </font>
    <font>
      <b/>
      <sz val="9.5"/>
      <color rgb="FFFFFFFF"/>
      <name val="Calibri"/>
      <charset val="1"/>
    </font>
    <font>
      <b/>
      <sz val="9.5"/>
      <color rgb="FF232833"/>
      <name val="Calibri"/>
      <charset val="1"/>
    </font>
    <font>
      <b/>
      <sz val="10"/>
      <color rgb="FFFFFFFF"/>
      <name val="Calibri"/>
      <charset val="1"/>
    </font>
  </fonts>
  <fills count="12">
    <fill>
      <patternFill patternType="none"/>
    </fill>
    <fill>
      <patternFill patternType="gray125"/>
    </fill>
    <fill>
      <patternFill patternType="solid">
        <fgColor rgb="FF262B33"/>
        <bgColor rgb="FF232833"/>
      </patternFill>
    </fill>
    <fill>
      <patternFill patternType="solid">
        <fgColor rgb="FF2F6FA8"/>
        <bgColor rgb="FF245A88"/>
      </patternFill>
    </fill>
    <fill>
      <patternFill patternType="solid">
        <fgColor rgb="FFF5F8FB"/>
        <bgColor rgb="FFEFF4F9"/>
      </patternFill>
    </fill>
    <fill>
      <patternFill patternType="solid">
        <fgColor rgb="FFEFF4F9"/>
        <bgColor rgb="FFE9F1F8"/>
      </patternFill>
    </fill>
    <fill>
      <patternFill patternType="solid">
        <fgColor rgb="FFFFFFFF"/>
        <bgColor rgb="FFF5F8FB"/>
      </patternFill>
    </fill>
    <fill>
      <patternFill patternType="solid">
        <fgColor rgb="FFE9F1F8"/>
        <bgColor rgb="FFEFF4F9"/>
      </patternFill>
    </fill>
    <fill>
      <patternFill patternType="solid">
        <fgColor rgb="FFFBF1D8"/>
        <bgColor rgb="FFF8E1DC"/>
      </patternFill>
    </fill>
    <fill>
      <patternFill patternType="solid">
        <fgColor rgb="FFF8E1DC"/>
        <bgColor rgb="FFFBF1D8"/>
      </patternFill>
    </fill>
    <fill>
      <patternFill patternType="solid">
        <fgColor rgb="FFE3F0E7"/>
        <bgColor rgb="FFE9F1F8"/>
      </patternFill>
    </fill>
    <fill>
      <patternFill patternType="solid">
        <fgColor rgb="FF245A88"/>
        <bgColor rgb="FF2F6FA8"/>
      </patternFill>
    </fill>
  </fills>
  <borders count="8">
    <border>
      <left/>
      <right/>
      <top/>
      <bottom/>
      <diagonal/>
    </border>
    <border>
      <left style="thin">
        <color rgb="FFD6DFEA"/>
      </left>
      <right style="thin">
        <color rgb="FFD6DFEA"/>
      </right>
      <top style="thin">
        <color rgb="FFD6DFEA"/>
      </top>
      <bottom style="thin">
        <color rgb="FFD6DFEA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245A88"/>
      </bottom>
      <diagonal/>
    </border>
    <border>
      <left style="medium">
        <color rgb="FFFFFFFF"/>
      </left>
      <right/>
      <top/>
      <bottom style="medium">
        <color rgb="FF92701A"/>
      </bottom>
      <diagonal/>
    </border>
    <border>
      <left style="medium">
        <color rgb="FFFFFFFF"/>
      </left>
      <right/>
      <top/>
      <bottom style="medium">
        <color rgb="FFA5382A"/>
      </bottom>
      <diagonal/>
    </border>
    <border>
      <left style="medium">
        <color rgb="FFFFFFFF"/>
      </left>
      <right/>
      <top/>
      <bottom style="medium">
        <color rgb="FF22794A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1" fillId="7" borderId="5" xfId="0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horizontal="center" vertical="center"/>
    </xf>
    <xf numFmtId="0" fontId="0" fillId="6" borderId="0" xfId="0" applyFill="1"/>
    <xf numFmtId="0" fontId="8" fillId="7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6" fillId="6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164" fontId="5" fillId="5" borderId="1" xfId="0" applyNumberFormat="1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0" fillId="3" borderId="0" xfId="0" applyFill="1"/>
    <xf numFmtId="0" fontId="13" fillId="0" borderId="0" xfId="0" applyFont="1" applyAlignment="1">
      <alignment horizontal="center" vertical="center"/>
    </xf>
    <xf numFmtId="0" fontId="0" fillId="5" borderId="1" xfId="0" applyFill="1" applyBorder="1"/>
    <xf numFmtId="0" fontId="15" fillId="0" borderId="0" xfId="0" applyFont="1" applyAlignment="1">
      <alignment horizontal="left" vertical="center"/>
    </xf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0" fontId="0" fillId="9" borderId="1" xfId="0" applyFill="1" applyBorder="1"/>
    <xf numFmtId="0" fontId="0" fillId="10" borderId="1" xfId="0" applyFill="1" applyBorder="1"/>
    <xf numFmtId="0" fontId="18" fillId="11" borderId="7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indent="1"/>
    </xf>
    <xf numFmtId="0" fontId="14" fillId="6" borderId="1" xfId="0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164" fontId="4" fillId="5" borderId="1" xfId="0" applyNumberFormat="1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165" fontId="14" fillId="6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 wrapText="1" indent="1"/>
    </xf>
    <xf numFmtId="0" fontId="8" fillId="4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9" fillId="4" borderId="1" xfId="0" applyFont="1" applyFill="1" applyBorder="1" applyAlignment="1">
      <alignment horizontal="center" vertical="center"/>
    </xf>
    <xf numFmtId="165" fontId="14" fillId="4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indent="1"/>
    </xf>
    <xf numFmtId="1" fontId="0" fillId="5" borderId="1" xfId="0" applyNumberForma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20" fillId="2" borderId="1" xfId="0" applyFont="1" applyFill="1" applyBorder="1" applyAlignment="1">
      <alignment horizontal="left" vertical="center" indent="1"/>
    </xf>
    <xf numFmtId="0" fontId="20" fillId="2" borderId="1" xfId="0" applyFont="1" applyFill="1" applyBorder="1" applyAlignment="1">
      <alignment horizontal="center" vertical="center"/>
    </xf>
    <xf numFmtId="1" fontId="20" fillId="2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4" fillId="6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0" fontId="12" fillId="7" borderId="6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6" fillId="2" borderId="0" xfId="0" applyFont="1" applyFill="1" applyAlignment="1">
      <alignment horizontal="left" vertical="center" indent="1"/>
    </xf>
    <xf numFmtId="0" fontId="17" fillId="3" borderId="0" xfId="0" applyFont="1" applyFill="1" applyAlignment="1">
      <alignment horizontal="left" vertical="center" indent="1"/>
    </xf>
  </cellXfs>
  <cellStyles count="1">
    <cellStyle name="Standard" xfId="0" builtinId="0"/>
  </cellStyles>
  <dxfs count="7">
    <dxf>
      <font>
        <b/>
        <sz val="10"/>
        <color rgb="FF22794A"/>
        <name val="Calibri"/>
        <charset val="1"/>
      </font>
    </dxf>
    <dxf>
      <font>
        <b/>
        <sz val="10"/>
        <color rgb="FFA5382A"/>
        <name val="Calibri"/>
        <charset val="1"/>
      </font>
      <fill>
        <patternFill>
          <bgColor rgb="FFF8E1DC"/>
        </patternFill>
      </fill>
    </dxf>
    <dxf>
      <font>
        <b/>
        <sz val="9"/>
        <color rgb="FF92701A"/>
        <name val="Calibri"/>
        <charset val="1"/>
      </font>
    </dxf>
    <dxf>
      <font>
        <b/>
        <sz val="9"/>
        <color rgb="FFA5382A"/>
        <name val="Calibri"/>
        <charset val="1"/>
      </font>
    </dxf>
    <dxf>
      <font>
        <b/>
        <sz val="9"/>
        <color rgb="FF245A88"/>
        <name val="Calibri"/>
        <charset val="1"/>
      </font>
      <fill>
        <patternFill>
          <bgColor rgb="FFE9F1F8"/>
        </patternFill>
      </fill>
    </dxf>
    <dxf>
      <font>
        <b/>
        <sz val="9"/>
        <color rgb="FF22794A"/>
        <name val="Calibri"/>
        <charset val="1"/>
      </font>
      <fill>
        <patternFill>
          <bgColor rgb="FFE3F0E7"/>
        </patternFill>
      </fill>
    </dxf>
    <dxf>
      <font>
        <b/>
        <sz val="9"/>
        <color rgb="FFA5382A"/>
        <name val="Calibri"/>
        <charset val="1"/>
      </font>
      <fill>
        <patternFill>
          <bgColor rgb="FFF8E1D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2701A"/>
      <rgbColor rgb="FF800080"/>
      <rgbColor rgb="FF22794A"/>
      <rgbColor rgb="FFC0C0C0"/>
      <rgbColor rgb="FF707B88"/>
      <rgbColor rgb="FF9999FF"/>
      <rgbColor rgb="FF993366"/>
      <rgbColor rgb="FFFBF1D8"/>
      <rgbColor rgb="FFE3F0E7"/>
      <rgbColor rgb="FF660066"/>
      <rgbColor rgb="FFFF8080"/>
      <rgbColor rgb="FF2F6FA8"/>
      <rgbColor rgb="FFD6DFEA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9F1F8"/>
      <rgbColor rgb="FFEFF4F9"/>
      <rgbColor rgb="FFF5F8FB"/>
      <rgbColor rgb="FF99CCFF"/>
      <rgbColor rgb="FFFF99CC"/>
      <rgbColor rgb="FFCC99FF"/>
      <rgbColor rgb="FFF8E1D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32833"/>
      <rgbColor rgb="FFA5382A"/>
      <rgbColor rgb="FF993366"/>
      <rgbColor rgb="FF245A88"/>
      <rgbColor rgb="FF262B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26"/>
  <sheetViews>
    <sheetView showGridLines="0" tabSelected="1" zoomScaleNormal="100" workbookViewId="0">
      <selection activeCell="H38" sqref="H38"/>
    </sheetView>
  </sheetViews>
  <sheetFormatPr baseColWidth="10" defaultColWidth="8.7109375" defaultRowHeight="15" x14ac:dyDescent="0.25"/>
  <cols>
    <col min="1" max="1" width="2.140625" customWidth="1"/>
    <col min="2" max="2" width="22" customWidth="1"/>
    <col min="3" max="4" width="13" customWidth="1"/>
    <col min="5" max="5" width="11" customWidth="1"/>
    <col min="6" max="6" width="13" customWidth="1"/>
    <col min="7" max="7" width="11" customWidth="1"/>
    <col min="8" max="8" width="13" customWidth="1"/>
    <col min="9" max="9" width="11" customWidth="1"/>
    <col min="10" max="10" width="13" customWidth="1"/>
    <col min="11" max="11" width="11" customWidth="1"/>
    <col min="12" max="13" width="13" customWidth="1"/>
  </cols>
  <sheetData>
    <row r="2" spans="2:13" ht="15" customHeight="1" x14ac:dyDescent="0.25">
      <c r="B2" s="14" t="s">
        <v>122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9.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2:13" ht="18.75" customHeight="1" x14ac:dyDescent="0.25">
      <c r="B4" s="13" t="s">
        <v>0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2:13" ht="19.5" customHeight="1" x14ac:dyDescent="0.25">
      <c r="B6" s="15"/>
      <c r="C6" s="12" t="s">
        <v>1</v>
      </c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2:13" x14ac:dyDescent="0.25">
      <c r="B7" s="11" t="s">
        <v>2</v>
      </c>
      <c r="C7" s="11"/>
      <c r="D7" s="10" t="s">
        <v>3</v>
      </c>
      <c r="E7" s="10"/>
    </row>
    <row r="8" spans="2:13" x14ac:dyDescent="0.25">
      <c r="B8" s="11" t="s">
        <v>4</v>
      </c>
      <c r="C8" s="11"/>
      <c r="D8" s="10" t="s">
        <v>5</v>
      </c>
      <c r="E8" s="10"/>
    </row>
    <row r="9" spans="2:13" x14ac:dyDescent="0.25">
      <c r="B9" s="11" t="s">
        <v>6</v>
      </c>
      <c r="C9" s="11"/>
      <c r="D9" s="9">
        <v>46237</v>
      </c>
      <c r="E9" s="9"/>
    </row>
    <row r="10" spans="2:13" x14ac:dyDescent="0.25">
      <c r="B10" s="11" t="s">
        <v>7</v>
      </c>
      <c r="C10" s="11"/>
      <c r="D10" s="8">
        <v>7</v>
      </c>
      <c r="E10" s="8"/>
    </row>
    <row r="11" spans="2:13" x14ac:dyDescent="0.25">
      <c r="B11" s="11" t="s">
        <v>8</v>
      </c>
      <c r="C11" s="11"/>
      <c r="D11" s="7">
        <f>COUNTA(ArtikelListe)</f>
        <v>12</v>
      </c>
      <c r="E11" s="7"/>
    </row>
    <row r="12" spans="2:13" x14ac:dyDescent="0.25">
      <c r="B12" s="11" t="s">
        <v>9</v>
      </c>
      <c r="C12" s="11"/>
      <c r="D12" s="7">
        <f>COUNTA(AusleihArtikel)</f>
        <v>15</v>
      </c>
      <c r="E12" s="7"/>
    </row>
    <row r="13" spans="2:13" x14ac:dyDescent="0.25">
      <c r="B13" s="6" t="s">
        <v>10</v>
      </c>
      <c r="C13" s="6"/>
      <c r="D13" s="6"/>
      <c r="E13" s="6"/>
    </row>
    <row r="15" spans="2:13" ht="19.5" customHeight="1" x14ac:dyDescent="0.25">
      <c r="B15" s="15"/>
      <c r="C15" s="12" t="s">
        <v>11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2:13" ht="15.75" customHeight="1" x14ac:dyDescent="0.25">
      <c r="B16" s="5" t="s">
        <v>12</v>
      </c>
      <c r="C16" s="5"/>
      <c r="D16" s="5" t="s">
        <v>13</v>
      </c>
      <c r="E16" s="5"/>
      <c r="F16" s="5" t="s">
        <v>14</v>
      </c>
      <c r="G16" s="5"/>
      <c r="H16" s="5" t="s">
        <v>15</v>
      </c>
      <c r="I16" s="5"/>
      <c r="J16" s="5" t="s">
        <v>16</v>
      </c>
      <c r="K16" s="5"/>
      <c r="L16" s="4"/>
      <c r="M16" s="4"/>
    </row>
    <row r="17" spans="2:13" ht="30" customHeight="1" x14ac:dyDescent="0.25">
      <c r="B17" s="3">
        <f>COUNTIF(AusleihStatus,"Ausgeliehen")+COUNTIF(AusleihStatus,"Überfällig")</f>
        <v>10</v>
      </c>
      <c r="C17" s="3"/>
      <c r="D17" s="2">
        <f>COUNTIFS(AusleihStatus,"Ausgeliehen",AusleihTage,"&lt;="&amp;Warnschwelle,AusleihTage,"&gt;=0")</f>
        <v>4</v>
      </c>
      <c r="E17" s="2"/>
      <c r="F17" s="1">
        <f>COUNTIF(AusleihStatus,"Überfällig")</f>
        <v>2</v>
      </c>
      <c r="G17" s="1"/>
      <c r="H17" s="49">
        <f>COUNTIF(AusleihStatus,"Zurückgegeben")</f>
        <v>5</v>
      </c>
      <c r="I17" s="49"/>
      <c r="J17" s="3">
        <f>SUM(ArtikelVerf)</f>
        <v>38</v>
      </c>
      <c r="K17" s="3"/>
      <c r="L17" s="4"/>
      <c r="M17" s="4"/>
    </row>
    <row r="19" spans="2:13" ht="19.5" customHeight="1" x14ac:dyDescent="0.25">
      <c r="B19" s="15"/>
      <c r="C19" s="12" t="s">
        <v>17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 ht="15.75" customHeight="1" x14ac:dyDescent="0.25">
      <c r="B20" s="16" t="s">
        <v>18</v>
      </c>
      <c r="C20" s="50" t="s">
        <v>19</v>
      </c>
      <c r="D20" s="50"/>
      <c r="E20" s="50"/>
      <c r="F20" s="50"/>
      <c r="G20" s="50"/>
      <c r="H20" s="50"/>
      <c r="I20" s="50"/>
      <c r="J20" s="50"/>
      <c r="K20" s="50"/>
      <c r="L20" s="50"/>
      <c r="M20" s="50"/>
    </row>
    <row r="21" spans="2:13" ht="15.75" customHeight="1" x14ac:dyDescent="0.25">
      <c r="B21" s="16" t="s">
        <v>20</v>
      </c>
      <c r="C21" s="50" t="s">
        <v>21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</row>
    <row r="22" spans="2:13" ht="15.75" customHeight="1" x14ac:dyDescent="0.25">
      <c r="B22" s="16" t="s">
        <v>22</v>
      </c>
      <c r="C22" s="50" t="s">
        <v>23</v>
      </c>
      <c r="D22" s="50"/>
      <c r="E22" s="50"/>
      <c r="F22" s="50"/>
      <c r="G22" s="50"/>
      <c r="H22" s="50"/>
      <c r="I22" s="50"/>
      <c r="J22" s="50"/>
      <c r="K22" s="50"/>
      <c r="L22" s="50"/>
      <c r="M22" s="50"/>
    </row>
    <row r="23" spans="2:13" ht="15.75" customHeight="1" x14ac:dyDescent="0.25">
      <c r="B23" s="16" t="s">
        <v>24</v>
      </c>
      <c r="C23" s="50" t="s">
        <v>25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</row>
    <row r="25" spans="2:13" ht="19.5" customHeight="1" x14ac:dyDescent="0.25">
      <c r="B25" s="15"/>
      <c r="C25" s="12" t="s">
        <v>26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</row>
    <row r="26" spans="2:13" ht="15.75" customHeight="1" x14ac:dyDescent="0.25">
      <c r="B26" s="17"/>
      <c r="C26" s="18" t="s">
        <v>27</v>
      </c>
      <c r="D26" s="19"/>
      <c r="E26" s="18" t="s">
        <v>28</v>
      </c>
      <c r="F26" s="20"/>
      <c r="G26" s="18" t="s">
        <v>29</v>
      </c>
      <c r="H26" s="21"/>
      <c r="I26" s="18" t="s">
        <v>13</v>
      </c>
      <c r="J26" s="22"/>
      <c r="K26" s="18" t="s">
        <v>14</v>
      </c>
      <c r="L26" s="23"/>
      <c r="M26" s="18" t="s">
        <v>15</v>
      </c>
    </row>
  </sheetData>
  <mergeCells count="34">
    <mergeCell ref="C25:M25"/>
    <mergeCell ref="C19:M19"/>
    <mergeCell ref="C20:M20"/>
    <mergeCell ref="C21:M21"/>
    <mergeCell ref="C22:M22"/>
    <mergeCell ref="C23:M23"/>
    <mergeCell ref="C15:M15"/>
    <mergeCell ref="B16:C16"/>
    <mergeCell ref="D16:E16"/>
    <mergeCell ref="F16:G16"/>
    <mergeCell ref="H16:I16"/>
    <mergeCell ref="J16:K16"/>
    <mergeCell ref="L16:M17"/>
    <mergeCell ref="B17:C17"/>
    <mergeCell ref="D17:E17"/>
    <mergeCell ref="F17:G17"/>
    <mergeCell ref="H17:I17"/>
    <mergeCell ref="J17:K17"/>
    <mergeCell ref="B11:C11"/>
    <mergeCell ref="D11:E11"/>
    <mergeCell ref="B12:C12"/>
    <mergeCell ref="D12:E12"/>
    <mergeCell ref="B13:E13"/>
    <mergeCell ref="B8:C8"/>
    <mergeCell ref="D8:E8"/>
    <mergeCell ref="B9:C9"/>
    <mergeCell ref="D9:E9"/>
    <mergeCell ref="B10:C10"/>
    <mergeCell ref="D10:E10"/>
    <mergeCell ref="B2:M3"/>
    <mergeCell ref="B4:M4"/>
    <mergeCell ref="C6:M6"/>
    <mergeCell ref="B7:C7"/>
    <mergeCell ref="D7:E7"/>
  </mergeCells>
  <pageMargins left="0.3" right="0.3" top="0.4" bottom="0.4" header="0.511811023622047" footer="0.511811023622047"/>
  <pageSetup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M24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5" customWidth="1"/>
    <col min="3" max="3" width="24" customWidth="1"/>
    <col min="4" max="4" width="14" customWidth="1"/>
    <col min="5" max="5" width="7.42578125" customWidth="1"/>
    <col min="6" max="7" width="19" customWidth="1"/>
    <col min="8" max="10" width="12.42578125" customWidth="1"/>
    <col min="11" max="11" width="14" customWidth="1"/>
    <col min="12" max="12" width="13" customWidth="1"/>
    <col min="13" max="13" width="26" customWidth="1"/>
  </cols>
  <sheetData>
    <row r="2" spans="2:13" ht="25.5" customHeight="1" x14ac:dyDescent="0.25">
      <c r="B2" s="51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2:13" ht="18" customHeight="1" x14ac:dyDescent="0.25">
      <c r="B3" s="52" t="s">
        <v>31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5" spans="2:13" ht="30" customHeight="1" x14ac:dyDescent="0.25">
      <c r="B5" s="24" t="s">
        <v>32</v>
      </c>
      <c r="C5" s="24" t="s">
        <v>33</v>
      </c>
      <c r="D5" s="24" t="s">
        <v>34</v>
      </c>
      <c r="E5" s="24" t="s">
        <v>35</v>
      </c>
      <c r="F5" s="24" t="s">
        <v>36</v>
      </c>
      <c r="G5" s="24" t="s">
        <v>37</v>
      </c>
      <c r="H5" s="24" t="s">
        <v>38</v>
      </c>
      <c r="I5" s="24" t="s">
        <v>39</v>
      </c>
      <c r="J5" s="24" t="s">
        <v>40</v>
      </c>
      <c r="K5" s="24" t="s">
        <v>41</v>
      </c>
      <c r="L5" s="24" t="s">
        <v>42</v>
      </c>
      <c r="M5" s="24" t="s">
        <v>43</v>
      </c>
    </row>
    <row r="6" spans="2:13" x14ac:dyDescent="0.25">
      <c r="B6" s="25">
        <v>1</v>
      </c>
      <c r="C6" s="26" t="s">
        <v>44</v>
      </c>
      <c r="D6" s="27" t="str">
        <f t="shared" ref="D6:D23" si="0">IF($C6="","",IFERROR(INDEX(ArtikelKat,MATCH($C6,ArtikelListe,0)),"?"))</f>
        <v>IT-Geräte</v>
      </c>
      <c r="E6" s="28">
        <v>1</v>
      </c>
      <c r="F6" s="26" t="s">
        <v>45</v>
      </c>
      <c r="G6" s="26" t="s">
        <v>46</v>
      </c>
      <c r="H6" s="29">
        <v>46209</v>
      </c>
      <c r="I6" s="29">
        <v>46223</v>
      </c>
      <c r="J6" s="29">
        <v>46221</v>
      </c>
      <c r="K6" s="30" t="str">
        <f t="shared" ref="K6:K23" si="1">IF($C6="","",IF($J6&lt;&gt;"","Zurückgegeben",IF(AND($I6&lt;&gt;"",$I6&lt;Stichtag),"Überfällig","Ausgeliehen")))</f>
        <v>Zurückgegeben</v>
      </c>
      <c r="L6" s="31" t="str">
        <f t="shared" ref="L6:L23" si="2">IF(OR($C6="",$J6&lt;&gt;""),"",IF($I6="","",$I6-Stichtag))</f>
        <v/>
      </c>
      <c r="M6" s="32" t="s">
        <v>47</v>
      </c>
    </row>
    <row r="7" spans="2:13" x14ac:dyDescent="0.25">
      <c r="B7" s="33">
        <v>2</v>
      </c>
      <c r="C7" s="26" t="s">
        <v>48</v>
      </c>
      <c r="D7" s="34" t="str">
        <f t="shared" si="0"/>
        <v>IT-Geräte</v>
      </c>
      <c r="E7" s="28">
        <v>1</v>
      </c>
      <c r="F7" s="26" t="s">
        <v>49</v>
      </c>
      <c r="G7" s="26" t="s">
        <v>50</v>
      </c>
      <c r="H7" s="29">
        <v>46231</v>
      </c>
      <c r="I7" s="29">
        <v>46259</v>
      </c>
      <c r="J7" s="29"/>
      <c r="K7" s="35" t="str">
        <f t="shared" si="1"/>
        <v>Ausgeliehen</v>
      </c>
      <c r="L7" s="36">
        <f t="shared" si="2"/>
        <v>22</v>
      </c>
      <c r="M7" s="32" t="s">
        <v>51</v>
      </c>
    </row>
    <row r="8" spans="2:13" x14ac:dyDescent="0.25">
      <c r="B8" s="25">
        <v>3</v>
      </c>
      <c r="C8" s="26" t="s">
        <v>52</v>
      </c>
      <c r="D8" s="27" t="str">
        <f t="shared" si="0"/>
        <v>Werkzeug</v>
      </c>
      <c r="E8" s="28">
        <v>1</v>
      </c>
      <c r="F8" s="26" t="s">
        <v>53</v>
      </c>
      <c r="G8" s="26" t="s">
        <v>54</v>
      </c>
      <c r="H8" s="29">
        <v>46188</v>
      </c>
      <c r="I8" s="29">
        <v>46218</v>
      </c>
      <c r="J8" s="29"/>
      <c r="K8" s="30" t="str">
        <f t="shared" si="1"/>
        <v>Überfällig</v>
      </c>
      <c r="L8" s="31">
        <f t="shared" si="2"/>
        <v>-19</v>
      </c>
      <c r="M8" s="32" t="s">
        <v>55</v>
      </c>
    </row>
    <row r="9" spans="2:13" x14ac:dyDescent="0.25">
      <c r="B9" s="33">
        <v>4</v>
      </c>
      <c r="C9" s="26" t="s">
        <v>56</v>
      </c>
      <c r="D9" s="34" t="str">
        <f t="shared" si="0"/>
        <v>Werkzeug</v>
      </c>
      <c r="E9" s="28">
        <v>2</v>
      </c>
      <c r="F9" s="26" t="s">
        <v>57</v>
      </c>
      <c r="G9" s="26" t="s">
        <v>58</v>
      </c>
      <c r="H9" s="29">
        <v>46224</v>
      </c>
      <c r="I9" s="29">
        <v>46241</v>
      </c>
      <c r="J9" s="29"/>
      <c r="K9" s="35" t="str">
        <f t="shared" si="1"/>
        <v>Ausgeliehen</v>
      </c>
      <c r="L9" s="36">
        <f t="shared" si="2"/>
        <v>4</v>
      </c>
      <c r="M9" s="32"/>
    </row>
    <row r="10" spans="2:13" x14ac:dyDescent="0.25">
      <c r="B10" s="25">
        <v>5</v>
      </c>
      <c r="C10" s="26" t="s">
        <v>59</v>
      </c>
      <c r="D10" s="27" t="str">
        <f t="shared" si="0"/>
        <v>IT-Geräte</v>
      </c>
      <c r="E10" s="28">
        <v>1</v>
      </c>
      <c r="F10" s="26" t="s">
        <v>60</v>
      </c>
      <c r="G10" s="26" t="s">
        <v>61</v>
      </c>
      <c r="H10" s="29">
        <v>46233</v>
      </c>
      <c r="I10" s="29">
        <v>46238</v>
      </c>
      <c r="J10" s="29"/>
      <c r="K10" s="30" t="str">
        <f t="shared" si="1"/>
        <v>Ausgeliehen</v>
      </c>
      <c r="L10" s="31">
        <f t="shared" si="2"/>
        <v>1</v>
      </c>
      <c r="M10" s="32" t="s">
        <v>62</v>
      </c>
    </row>
    <row r="11" spans="2:13" x14ac:dyDescent="0.25">
      <c r="B11" s="33">
        <v>6</v>
      </c>
      <c r="C11" s="26" t="s">
        <v>63</v>
      </c>
      <c r="D11" s="34" t="str">
        <f t="shared" si="0"/>
        <v>Logistik</v>
      </c>
      <c r="E11" s="28">
        <v>1</v>
      </c>
      <c r="F11" s="26" t="s">
        <v>64</v>
      </c>
      <c r="G11" s="26" t="s">
        <v>65</v>
      </c>
      <c r="H11" s="29">
        <v>46213</v>
      </c>
      <c r="I11" s="29">
        <v>46227</v>
      </c>
      <c r="J11" s="29">
        <v>46226</v>
      </c>
      <c r="K11" s="35" t="str">
        <f t="shared" si="1"/>
        <v>Zurückgegeben</v>
      </c>
      <c r="L11" s="36" t="str">
        <f t="shared" si="2"/>
        <v/>
      </c>
      <c r="M11" s="32"/>
    </row>
    <row r="12" spans="2:13" x14ac:dyDescent="0.25">
      <c r="B12" s="25">
        <v>7</v>
      </c>
      <c r="C12" s="26" t="s">
        <v>44</v>
      </c>
      <c r="D12" s="27" t="str">
        <f t="shared" si="0"/>
        <v>IT-Geräte</v>
      </c>
      <c r="E12" s="28">
        <v>1</v>
      </c>
      <c r="F12" s="26" t="s">
        <v>66</v>
      </c>
      <c r="G12" s="26" t="s">
        <v>67</v>
      </c>
      <c r="H12" s="29">
        <v>46232</v>
      </c>
      <c r="I12" s="29">
        <v>46295</v>
      </c>
      <c r="J12" s="29"/>
      <c r="K12" s="30" t="str">
        <f t="shared" si="1"/>
        <v>Ausgeliehen</v>
      </c>
      <c r="L12" s="31">
        <f t="shared" si="2"/>
        <v>58</v>
      </c>
      <c r="M12" s="32" t="s">
        <v>68</v>
      </c>
    </row>
    <row r="13" spans="2:13" x14ac:dyDescent="0.25">
      <c r="B13" s="33">
        <v>8</v>
      </c>
      <c r="C13" s="26" t="s">
        <v>69</v>
      </c>
      <c r="D13" s="34" t="str">
        <f t="shared" si="0"/>
        <v>Werkzeug</v>
      </c>
      <c r="E13" s="28">
        <v>1</v>
      </c>
      <c r="F13" s="26" t="s">
        <v>53</v>
      </c>
      <c r="G13" s="26" t="s">
        <v>54</v>
      </c>
      <c r="H13" s="29">
        <v>46175</v>
      </c>
      <c r="I13" s="29">
        <v>46205</v>
      </c>
      <c r="J13" s="29">
        <v>46202</v>
      </c>
      <c r="K13" s="35" t="str">
        <f t="shared" si="1"/>
        <v>Zurückgegeben</v>
      </c>
      <c r="L13" s="36" t="str">
        <f t="shared" si="2"/>
        <v/>
      </c>
      <c r="M13" s="32"/>
    </row>
    <row r="14" spans="2:13" x14ac:dyDescent="0.25">
      <c r="B14" s="25">
        <v>9</v>
      </c>
      <c r="C14" s="26" t="s">
        <v>70</v>
      </c>
      <c r="D14" s="27" t="str">
        <f t="shared" si="0"/>
        <v>Veranstaltung</v>
      </c>
      <c r="E14" s="28">
        <v>3</v>
      </c>
      <c r="F14" s="26" t="s">
        <v>71</v>
      </c>
      <c r="G14" s="26" t="s">
        <v>72</v>
      </c>
      <c r="H14" s="29">
        <v>46230</v>
      </c>
      <c r="I14" s="29">
        <v>46240</v>
      </c>
      <c r="J14" s="29"/>
      <c r="K14" s="30" t="str">
        <f t="shared" si="1"/>
        <v>Ausgeliehen</v>
      </c>
      <c r="L14" s="31">
        <f t="shared" si="2"/>
        <v>3</v>
      </c>
      <c r="M14" s="32" t="s">
        <v>73</v>
      </c>
    </row>
    <row r="15" spans="2:13" x14ac:dyDescent="0.25">
      <c r="B15" s="33">
        <v>10</v>
      </c>
      <c r="C15" s="26" t="s">
        <v>74</v>
      </c>
      <c r="D15" s="34" t="str">
        <f t="shared" si="0"/>
        <v>Werkzeug</v>
      </c>
      <c r="E15" s="28">
        <v>1</v>
      </c>
      <c r="F15" s="26" t="s">
        <v>75</v>
      </c>
      <c r="G15" s="26" t="s">
        <v>76</v>
      </c>
      <c r="H15" s="29">
        <v>46204</v>
      </c>
      <c r="I15" s="29">
        <v>46218</v>
      </c>
      <c r="J15" s="29"/>
      <c r="K15" s="35" t="str">
        <f t="shared" si="1"/>
        <v>Überfällig</v>
      </c>
      <c r="L15" s="36">
        <f t="shared" si="2"/>
        <v>-19</v>
      </c>
      <c r="M15" s="32" t="s">
        <v>77</v>
      </c>
    </row>
    <row r="16" spans="2:13" x14ac:dyDescent="0.25">
      <c r="B16" s="25">
        <v>11</v>
      </c>
      <c r="C16" s="26" t="s">
        <v>78</v>
      </c>
      <c r="D16" s="27" t="str">
        <f t="shared" si="0"/>
        <v>IT-Geräte</v>
      </c>
      <c r="E16" s="28">
        <v>2</v>
      </c>
      <c r="F16" s="26" t="s">
        <v>79</v>
      </c>
      <c r="G16" s="26" t="s">
        <v>80</v>
      </c>
      <c r="H16" s="29">
        <v>46225</v>
      </c>
      <c r="I16" s="29">
        <v>46253</v>
      </c>
      <c r="J16" s="29"/>
      <c r="K16" s="30" t="str">
        <f t="shared" si="1"/>
        <v>Ausgeliehen</v>
      </c>
      <c r="L16" s="31">
        <f t="shared" si="2"/>
        <v>16</v>
      </c>
      <c r="M16" s="32"/>
    </row>
    <row r="17" spans="2:13" x14ac:dyDescent="0.25">
      <c r="B17" s="33">
        <v>12</v>
      </c>
      <c r="C17" s="26" t="s">
        <v>81</v>
      </c>
      <c r="D17" s="34" t="str">
        <f t="shared" si="0"/>
        <v>Veranstaltung</v>
      </c>
      <c r="E17" s="28">
        <v>1</v>
      </c>
      <c r="F17" s="26" t="s">
        <v>82</v>
      </c>
      <c r="G17" s="26" t="s">
        <v>83</v>
      </c>
      <c r="H17" s="29">
        <v>46207</v>
      </c>
      <c r="I17" s="29">
        <v>46221</v>
      </c>
      <c r="J17" s="29">
        <v>46220</v>
      </c>
      <c r="K17" s="35" t="str">
        <f t="shared" si="1"/>
        <v>Zurückgegeben</v>
      </c>
      <c r="L17" s="36" t="str">
        <f t="shared" si="2"/>
        <v/>
      </c>
      <c r="M17" s="32" t="s">
        <v>84</v>
      </c>
    </row>
    <row r="18" spans="2:13" x14ac:dyDescent="0.25">
      <c r="B18" s="25">
        <v>13</v>
      </c>
      <c r="C18" s="26" t="s">
        <v>48</v>
      </c>
      <c r="D18" s="27" t="str">
        <f t="shared" si="0"/>
        <v>IT-Geräte</v>
      </c>
      <c r="E18" s="28">
        <v>1</v>
      </c>
      <c r="F18" s="26" t="s">
        <v>85</v>
      </c>
      <c r="G18" s="26" t="s">
        <v>86</v>
      </c>
      <c r="H18" s="29">
        <v>46234</v>
      </c>
      <c r="I18" s="29">
        <v>46244</v>
      </c>
      <c r="J18" s="29"/>
      <c r="K18" s="30" t="str">
        <f t="shared" si="1"/>
        <v>Ausgeliehen</v>
      </c>
      <c r="L18" s="31">
        <f t="shared" si="2"/>
        <v>7</v>
      </c>
      <c r="M18" s="32"/>
    </row>
    <row r="19" spans="2:13" x14ac:dyDescent="0.25">
      <c r="B19" s="33">
        <v>14</v>
      </c>
      <c r="C19" s="26" t="s">
        <v>59</v>
      </c>
      <c r="D19" s="34" t="str">
        <f t="shared" si="0"/>
        <v>IT-Geräte</v>
      </c>
      <c r="E19" s="28">
        <v>1</v>
      </c>
      <c r="F19" s="26" t="s">
        <v>87</v>
      </c>
      <c r="G19" s="26" t="s">
        <v>88</v>
      </c>
      <c r="H19" s="29">
        <v>46193</v>
      </c>
      <c r="I19" s="29">
        <v>46207</v>
      </c>
      <c r="J19" s="29">
        <v>46209</v>
      </c>
      <c r="K19" s="35" t="str">
        <f t="shared" si="1"/>
        <v>Zurückgegeben</v>
      </c>
      <c r="L19" s="36" t="str">
        <f t="shared" si="2"/>
        <v/>
      </c>
      <c r="M19" s="32" t="s">
        <v>89</v>
      </c>
    </row>
    <row r="20" spans="2:13" x14ac:dyDescent="0.25">
      <c r="B20" s="25">
        <v>15</v>
      </c>
      <c r="C20" s="26" t="s">
        <v>56</v>
      </c>
      <c r="D20" s="27" t="str">
        <f t="shared" si="0"/>
        <v>Werkzeug</v>
      </c>
      <c r="E20" s="28">
        <v>1</v>
      </c>
      <c r="F20" s="26" t="s">
        <v>57</v>
      </c>
      <c r="G20" s="26" t="s">
        <v>58</v>
      </c>
      <c r="H20" s="29">
        <v>46228</v>
      </c>
      <c r="I20" s="29">
        <v>46269</v>
      </c>
      <c r="J20" s="29"/>
      <c r="K20" s="30" t="str">
        <f t="shared" si="1"/>
        <v>Ausgeliehen</v>
      </c>
      <c r="L20" s="31">
        <f t="shared" si="2"/>
        <v>32</v>
      </c>
      <c r="M20" s="32"/>
    </row>
    <row r="21" spans="2:13" x14ac:dyDescent="0.25">
      <c r="B21" s="33"/>
      <c r="C21" s="37"/>
      <c r="D21" s="34" t="str">
        <f t="shared" si="0"/>
        <v/>
      </c>
      <c r="E21" s="38"/>
      <c r="F21" s="37"/>
      <c r="G21" s="37"/>
      <c r="H21" s="39"/>
      <c r="I21" s="39"/>
      <c r="J21" s="39"/>
      <c r="K21" s="35" t="str">
        <f t="shared" si="1"/>
        <v/>
      </c>
      <c r="L21" s="36" t="str">
        <f t="shared" si="2"/>
        <v/>
      </c>
      <c r="M21" s="37"/>
    </row>
    <row r="22" spans="2:13" x14ac:dyDescent="0.25">
      <c r="B22" s="25"/>
      <c r="C22" s="37"/>
      <c r="D22" s="27" t="str">
        <f t="shared" si="0"/>
        <v/>
      </c>
      <c r="E22" s="38"/>
      <c r="F22" s="37"/>
      <c r="G22" s="37"/>
      <c r="H22" s="39"/>
      <c r="I22" s="39"/>
      <c r="J22" s="39"/>
      <c r="K22" s="30" t="str">
        <f t="shared" si="1"/>
        <v/>
      </c>
      <c r="L22" s="31" t="str">
        <f t="shared" si="2"/>
        <v/>
      </c>
      <c r="M22" s="37"/>
    </row>
    <row r="23" spans="2:13" x14ac:dyDescent="0.25">
      <c r="B23" s="33"/>
      <c r="C23" s="37"/>
      <c r="D23" s="34" t="str">
        <f t="shared" si="0"/>
        <v/>
      </c>
      <c r="E23" s="38"/>
      <c r="F23" s="37"/>
      <c r="G23" s="37"/>
      <c r="H23" s="39"/>
      <c r="I23" s="39"/>
      <c r="J23" s="39"/>
      <c r="K23" s="35" t="str">
        <f t="shared" si="1"/>
        <v/>
      </c>
      <c r="L23" s="36" t="str">
        <f t="shared" si="2"/>
        <v/>
      </c>
      <c r="M23" s="37"/>
    </row>
    <row r="24" spans="2:13" ht="18" customHeight="1" x14ac:dyDescent="0.25">
      <c r="B24" s="40"/>
      <c r="C24" s="41" t="s">
        <v>90</v>
      </c>
      <c r="D24" s="42">
        <f>COUNTA(C6:C23)</f>
        <v>15</v>
      </c>
      <c r="E24" s="43">
        <f>SUM(E6:E23)</f>
        <v>19</v>
      </c>
      <c r="F24" s="40"/>
      <c r="G24" s="40"/>
      <c r="H24" s="40"/>
      <c r="I24" s="40"/>
      <c r="J24" s="40"/>
      <c r="K24" s="40"/>
      <c r="L24" s="40"/>
      <c r="M24" s="40"/>
    </row>
  </sheetData>
  <mergeCells count="2">
    <mergeCell ref="B2:M2"/>
    <mergeCell ref="B3:M3"/>
  </mergeCells>
  <conditionalFormatting sqref="K6:K23">
    <cfRule type="expression" dxfId="6" priority="2">
      <formula>$K6="Überfällig"</formula>
    </cfRule>
    <cfRule type="expression" dxfId="5" priority="3">
      <formula>$K6="Zurückgegeben"</formula>
    </cfRule>
    <cfRule type="expression" dxfId="4" priority="4">
      <formula>$K6="Ausgeliehen"</formula>
    </cfRule>
  </conditionalFormatting>
  <conditionalFormatting sqref="L6:L23">
    <cfRule type="expression" dxfId="3" priority="5">
      <formula>AND($L6&lt;&gt;"",$L6&lt;0)</formula>
    </cfRule>
    <cfRule type="expression" dxfId="2" priority="6">
      <formula>AND($L6&lt;&gt;"",$L6&gt;=0,$L6&lt;=Warnschwelle)</formula>
    </cfRule>
  </conditionalFormatting>
  <dataValidations count="2">
    <dataValidation type="list" allowBlank="1" sqref="C6:C23" xr:uid="{00000000-0002-0000-0100-000000000000}">
      <formula1>ArtikelListe</formula1>
      <formula2>0</formula2>
    </dataValidation>
    <dataValidation type="whole" operator="greaterThanOrEqual" allowBlank="1" sqref="E6:E23" xr:uid="{00000000-0002-0000-0100-000001000000}">
      <formula1>1</formula1>
      <formula2>0</formula2>
    </dataValidation>
  </dataValidations>
  <pageMargins left="0.25" right="0.25" top="0.4" bottom="0.4" header="0.511811023622047" footer="0.511811023622047"/>
  <pageSetup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I21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2.140625" customWidth="1"/>
    <col min="2" max="2" width="5" customWidth="1"/>
    <col min="3" max="3" width="24" customWidth="1"/>
    <col min="4" max="4" width="15" customWidth="1"/>
    <col min="5" max="5" width="11" customWidth="1"/>
    <col min="6" max="6" width="15" customWidth="1"/>
    <col min="7" max="7" width="12" customWidth="1"/>
    <col min="8" max="8" width="20" customWidth="1"/>
    <col min="9" max="9" width="26" customWidth="1"/>
  </cols>
  <sheetData>
    <row r="2" spans="2:9" ht="25.5" customHeight="1" x14ac:dyDescent="0.25">
      <c r="B2" s="51" t="s">
        <v>91</v>
      </c>
      <c r="C2" s="51"/>
      <c r="D2" s="51"/>
      <c r="E2" s="51"/>
      <c r="F2" s="51"/>
      <c r="G2" s="51"/>
      <c r="H2" s="51"/>
      <c r="I2" s="51"/>
    </row>
    <row r="3" spans="2:9" ht="18" customHeight="1" x14ac:dyDescent="0.25">
      <c r="B3" s="52" t="s">
        <v>92</v>
      </c>
      <c r="C3" s="52"/>
      <c r="D3" s="52"/>
      <c r="E3" s="52"/>
      <c r="F3" s="52"/>
      <c r="G3" s="52"/>
      <c r="H3" s="52"/>
      <c r="I3" s="52"/>
    </row>
    <row r="5" spans="2:9" ht="30" customHeight="1" x14ac:dyDescent="0.25">
      <c r="B5" s="24" t="s">
        <v>32</v>
      </c>
      <c r="C5" s="24" t="s">
        <v>33</v>
      </c>
      <c r="D5" s="24" t="s">
        <v>34</v>
      </c>
      <c r="E5" s="24" t="s">
        <v>93</v>
      </c>
      <c r="F5" s="24" t="s">
        <v>12</v>
      </c>
      <c r="G5" s="24" t="s">
        <v>94</v>
      </c>
      <c r="H5" s="24" t="s">
        <v>95</v>
      </c>
      <c r="I5" s="24" t="s">
        <v>43</v>
      </c>
    </row>
    <row r="6" spans="2:9" x14ac:dyDescent="0.25">
      <c r="B6" s="25">
        <v>1</v>
      </c>
      <c r="C6" s="26" t="s">
        <v>44</v>
      </c>
      <c r="D6" s="26" t="s">
        <v>96</v>
      </c>
      <c r="E6" s="44">
        <v>8</v>
      </c>
      <c r="F6" s="45">
        <f t="shared" ref="F6:F20" si="0">IF($C6="","",SUMIFS(AusleihMenge,AusleihArtikel,$C6,AusleihStatus,"Ausgeliehen")+SUMIFS(AusleihMenge,AusleihArtikel,$C6,AusleihStatus,"Überfällig"))</f>
        <v>1</v>
      </c>
      <c r="G6" s="46">
        <f t="shared" ref="G6:G20" si="1">IF($C6="","",$E6-$F6)</f>
        <v>7</v>
      </c>
      <c r="H6" s="26" t="s">
        <v>97</v>
      </c>
      <c r="I6" s="32" t="s">
        <v>98</v>
      </c>
    </row>
    <row r="7" spans="2:9" x14ac:dyDescent="0.25">
      <c r="B7" s="33">
        <v>2</v>
      </c>
      <c r="C7" s="26" t="s">
        <v>48</v>
      </c>
      <c r="D7" s="26" t="s">
        <v>96</v>
      </c>
      <c r="E7" s="44">
        <v>3</v>
      </c>
      <c r="F7" s="47">
        <f t="shared" si="0"/>
        <v>2</v>
      </c>
      <c r="G7" s="48">
        <f t="shared" si="1"/>
        <v>1</v>
      </c>
      <c r="H7" s="26" t="s">
        <v>99</v>
      </c>
      <c r="I7" s="32" t="s">
        <v>100</v>
      </c>
    </row>
    <row r="8" spans="2:9" x14ac:dyDescent="0.25">
      <c r="B8" s="25">
        <v>3</v>
      </c>
      <c r="C8" s="26" t="s">
        <v>59</v>
      </c>
      <c r="D8" s="26" t="s">
        <v>96</v>
      </c>
      <c r="E8" s="44">
        <v>2</v>
      </c>
      <c r="F8" s="45">
        <f t="shared" si="0"/>
        <v>1</v>
      </c>
      <c r="G8" s="46">
        <f t="shared" si="1"/>
        <v>1</v>
      </c>
      <c r="H8" s="26" t="s">
        <v>99</v>
      </c>
      <c r="I8" s="32" t="s">
        <v>101</v>
      </c>
    </row>
    <row r="9" spans="2:9" x14ac:dyDescent="0.25">
      <c r="B9" s="33">
        <v>4</v>
      </c>
      <c r="C9" s="26" t="s">
        <v>78</v>
      </c>
      <c r="D9" s="26" t="s">
        <v>96</v>
      </c>
      <c r="E9" s="44">
        <v>10</v>
      </c>
      <c r="F9" s="47">
        <f t="shared" si="0"/>
        <v>2</v>
      </c>
      <c r="G9" s="48">
        <f t="shared" si="1"/>
        <v>8</v>
      </c>
      <c r="H9" s="26" t="s">
        <v>102</v>
      </c>
      <c r="I9" s="32"/>
    </row>
    <row r="10" spans="2:9" x14ac:dyDescent="0.25">
      <c r="B10" s="25">
        <v>5</v>
      </c>
      <c r="C10" s="26" t="s">
        <v>52</v>
      </c>
      <c r="D10" s="26" t="s">
        <v>103</v>
      </c>
      <c r="E10" s="44">
        <v>5</v>
      </c>
      <c r="F10" s="45">
        <f t="shared" si="0"/>
        <v>1</v>
      </c>
      <c r="G10" s="46">
        <f t="shared" si="1"/>
        <v>4</v>
      </c>
      <c r="H10" s="26" t="s">
        <v>104</v>
      </c>
      <c r="I10" s="32" t="s">
        <v>105</v>
      </c>
    </row>
    <row r="11" spans="2:9" x14ac:dyDescent="0.25">
      <c r="B11" s="33">
        <v>6</v>
      </c>
      <c r="C11" s="26" t="s">
        <v>106</v>
      </c>
      <c r="D11" s="26" t="s">
        <v>103</v>
      </c>
      <c r="E11" s="44">
        <v>2</v>
      </c>
      <c r="F11" s="47">
        <f t="shared" si="0"/>
        <v>0</v>
      </c>
      <c r="G11" s="48">
        <f t="shared" si="1"/>
        <v>2</v>
      </c>
      <c r="H11" s="26" t="s">
        <v>107</v>
      </c>
      <c r="I11" s="32" t="s">
        <v>108</v>
      </c>
    </row>
    <row r="12" spans="2:9" x14ac:dyDescent="0.25">
      <c r="B12" s="25">
        <v>7</v>
      </c>
      <c r="C12" s="26" t="s">
        <v>69</v>
      </c>
      <c r="D12" s="26" t="s">
        <v>103</v>
      </c>
      <c r="E12" s="44">
        <v>4</v>
      </c>
      <c r="F12" s="45">
        <f t="shared" si="0"/>
        <v>0</v>
      </c>
      <c r="G12" s="46">
        <f t="shared" si="1"/>
        <v>4</v>
      </c>
      <c r="H12" s="26" t="s">
        <v>109</v>
      </c>
      <c r="I12" s="32" t="s">
        <v>110</v>
      </c>
    </row>
    <row r="13" spans="2:9" x14ac:dyDescent="0.25">
      <c r="B13" s="33">
        <v>8</v>
      </c>
      <c r="C13" s="26" t="s">
        <v>74</v>
      </c>
      <c r="D13" s="26" t="s">
        <v>103</v>
      </c>
      <c r="E13" s="44">
        <v>3</v>
      </c>
      <c r="F13" s="47">
        <f t="shared" si="0"/>
        <v>1</v>
      </c>
      <c r="G13" s="48">
        <f t="shared" si="1"/>
        <v>2</v>
      </c>
      <c r="H13" s="26" t="s">
        <v>111</v>
      </c>
      <c r="I13" s="32" t="s">
        <v>112</v>
      </c>
    </row>
    <row r="14" spans="2:9" x14ac:dyDescent="0.25">
      <c r="B14" s="25">
        <v>9</v>
      </c>
      <c r="C14" s="26" t="s">
        <v>56</v>
      </c>
      <c r="D14" s="26" t="s">
        <v>103</v>
      </c>
      <c r="E14" s="44">
        <v>4</v>
      </c>
      <c r="F14" s="45">
        <f t="shared" si="0"/>
        <v>3</v>
      </c>
      <c r="G14" s="46">
        <f t="shared" si="1"/>
        <v>1</v>
      </c>
      <c r="H14" s="26" t="s">
        <v>113</v>
      </c>
      <c r="I14" s="32"/>
    </row>
    <row r="15" spans="2:9" x14ac:dyDescent="0.25">
      <c r="B15" s="33">
        <v>10</v>
      </c>
      <c r="C15" s="26" t="s">
        <v>63</v>
      </c>
      <c r="D15" s="26" t="s">
        <v>114</v>
      </c>
      <c r="E15" s="44">
        <v>3</v>
      </c>
      <c r="F15" s="47">
        <f t="shared" si="0"/>
        <v>0</v>
      </c>
      <c r="G15" s="48">
        <f t="shared" si="1"/>
        <v>3</v>
      </c>
      <c r="H15" s="26" t="s">
        <v>115</v>
      </c>
      <c r="I15" s="32" t="s">
        <v>116</v>
      </c>
    </row>
    <row r="16" spans="2:9" x14ac:dyDescent="0.25">
      <c r="B16" s="25">
        <v>11</v>
      </c>
      <c r="C16" s="26" t="s">
        <v>70</v>
      </c>
      <c r="D16" s="26" t="s">
        <v>117</v>
      </c>
      <c r="E16" s="44">
        <v>6</v>
      </c>
      <c r="F16" s="45">
        <f t="shared" si="0"/>
        <v>3</v>
      </c>
      <c r="G16" s="46">
        <f t="shared" si="1"/>
        <v>3</v>
      </c>
      <c r="H16" s="26" t="s">
        <v>118</v>
      </c>
      <c r="I16" s="32"/>
    </row>
    <row r="17" spans="2:9" x14ac:dyDescent="0.25">
      <c r="B17" s="33">
        <v>12</v>
      </c>
      <c r="C17" s="26" t="s">
        <v>81</v>
      </c>
      <c r="D17" s="26" t="s">
        <v>117</v>
      </c>
      <c r="E17" s="44">
        <v>2</v>
      </c>
      <c r="F17" s="47">
        <f t="shared" si="0"/>
        <v>0</v>
      </c>
      <c r="G17" s="48">
        <f t="shared" si="1"/>
        <v>2</v>
      </c>
      <c r="H17" s="26" t="s">
        <v>119</v>
      </c>
      <c r="I17" s="32" t="s">
        <v>120</v>
      </c>
    </row>
    <row r="18" spans="2:9" x14ac:dyDescent="0.25">
      <c r="B18" s="25"/>
      <c r="C18" s="37"/>
      <c r="D18" s="37"/>
      <c r="E18" s="38"/>
      <c r="F18" s="45" t="str">
        <f t="shared" si="0"/>
        <v/>
      </c>
      <c r="G18" s="46" t="str">
        <f t="shared" si="1"/>
        <v/>
      </c>
      <c r="H18" s="37"/>
      <c r="I18" s="37"/>
    </row>
    <row r="19" spans="2:9" x14ac:dyDescent="0.25">
      <c r="B19" s="33"/>
      <c r="C19" s="37"/>
      <c r="D19" s="37"/>
      <c r="E19" s="38"/>
      <c r="F19" s="47" t="str">
        <f t="shared" si="0"/>
        <v/>
      </c>
      <c r="G19" s="48" t="str">
        <f t="shared" si="1"/>
        <v/>
      </c>
      <c r="H19" s="37"/>
      <c r="I19" s="37"/>
    </row>
    <row r="20" spans="2:9" x14ac:dyDescent="0.25">
      <c r="B20" s="25"/>
      <c r="C20" s="37"/>
      <c r="D20" s="37"/>
      <c r="E20" s="38"/>
      <c r="F20" s="45" t="str">
        <f t="shared" si="0"/>
        <v/>
      </c>
      <c r="G20" s="46" t="str">
        <f t="shared" si="1"/>
        <v/>
      </c>
      <c r="H20" s="37"/>
      <c r="I20" s="37"/>
    </row>
    <row r="21" spans="2:9" ht="18" customHeight="1" x14ac:dyDescent="0.25">
      <c r="B21" s="40"/>
      <c r="C21" s="41" t="s">
        <v>121</v>
      </c>
      <c r="D21" s="40"/>
      <c r="E21" s="43">
        <f>SUM(E6:E20)</f>
        <v>52</v>
      </c>
      <c r="F21" s="43">
        <f>SUM(F6:F20)</f>
        <v>14</v>
      </c>
      <c r="G21" s="43">
        <f>SUM(G6:G20)</f>
        <v>38</v>
      </c>
      <c r="H21" s="40"/>
      <c r="I21" s="40"/>
    </row>
  </sheetData>
  <mergeCells count="2">
    <mergeCell ref="B2:I2"/>
    <mergeCell ref="B3:I3"/>
  </mergeCells>
  <conditionalFormatting sqref="E6:E20">
    <cfRule type="dataBar" priority="4">
      <dataBar>
        <cfvo type="num" val="0"/>
        <cfvo type="max"/>
        <color rgb="FF2F6FA8"/>
      </dataBar>
      <extLst>
        <ext xmlns:x14="http://schemas.microsoft.com/office/spreadsheetml/2009/9/main" uri="{B025F937-C7B1-47D3-B67F-A62EFF666E3E}">
          <x14:id>{17CD6F48-C1EB-49A6-917D-ADD0A6AA4ADA}</x14:id>
        </ext>
      </extLst>
    </cfRule>
  </conditionalFormatting>
  <conditionalFormatting sqref="G6:G20">
    <cfRule type="expression" dxfId="1" priority="2">
      <formula>AND($C6&lt;&gt;"",$G6&lt;=0)</formula>
    </cfRule>
    <cfRule type="expression" dxfId="0" priority="3">
      <formula>AND($C6&lt;&gt;"",$G6&gt;0)</formula>
    </cfRule>
  </conditionalFormatting>
  <dataValidations count="1">
    <dataValidation type="list" allowBlank="1" sqref="D6:D20" xr:uid="{00000000-0002-0000-0200-000000000000}">
      <formula1>"IT-Geräte,Werkzeug,Logistik,Veranstaltung,Mobiliar,Sonstiges"</formula1>
      <formula2>0</formula2>
    </dataValidation>
  </dataValidations>
  <pageMargins left="0.3" right="0.3" top="0.4" bottom="0.4" header="0.511811023622047" footer="0.511811023622047"/>
  <pageSetup orientation="landscape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7CD6F48-C1EB-49A6-917D-ADD0A6AA4ADA}">
            <x14:dataBar axisPosition="none">
              <x14:cfvo type="num">
                <xm:f>0</xm:f>
              </x14:cfvo>
              <x14:cfvo type="max"/>
              <x14:negativeFillColor rgb="FF2F6FA8"/>
            </x14:dataBar>
          </x14:cfRule>
          <xm:sqref>E6:E20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Übersicht</vt:lpstr>
      <vt:lpstr>Ausleihliste</vt:lpstr>
      <vt:lpstr>Artikelstamm</vt:lpstr>
      <vt:lpstr>ArtikelKat</vt:lpstr>
      <vt:lpstr>ArtikelListe</vt:lpstr>
      <vt:lpstr>ArtikelVerf</vt:lpstr>
      <vt:lpstr>AusleihArtikel</vt:lpstr>
      <vt:lpstr>AusleihMenge</vt:lpstr>
      <vt:lpstr>AusleihStatus</vt:lpstr>
      <vt:lpstr>AusleihTage</vt:lpstr>
      <vt:lpstr>Stichtag</vt:lpstr>
      <vt:lpstr>Warnschwelle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2026-08-02T10:50:00Z</dcterms:created>
  <dcterms:modified xsi:type="dcterms:W3CDTF">2026-08-02T12:54:23Z</dcterms:modified>
  <dc:language>en-US</dc:language>
</cp:coreProperties>
</file>