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CB2601FF-090C-4D02-9F71-1E7EA7041E30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Teilnehmer" sheetId="2" r:id="rId2"/>
    <sheet name="Spielplan" sheetId="3" r:id="rId3"/>
    <sheet name="Rangliste" sheetId="4" r:id="rId4"/>
  </sheets>
  <definedNames>
    <definedName name="_xlnm._FilterDatabase" localSheetId="2" hidden="1">Spielplan!$A$4:$M$20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6" i="4" l="1"/>
  <c r="I16" i="4" s="1"/>
  <c r="G16" i="4"/>
  <c r="B16" i="4"/>
  <c r="N18" i="1" s="1"/>
  <c r="H15" i="4"/>
  <c r="G15" i="4"/>
  <c r="I15" i="4" s="1"/>
  <c r="F15" i="4"/>
  <c r="E15" i="4"/>
  <c r="B15" i="4"/>
  <c r="H14" i="4"/>
  <c r="G14" i="4"/>
  <c r="I14" i="4" s="1"/>
  <c r="B14" i="4"/>
  <c r="N16" i="1" s="1"/>
  <c r="I13" i="4"/>
  <c r="H13" i="4"/>
  <c r="G13" i="4"/>
  <c r="B13" i="4"/>
  <c r="H9" i="4"/>
  <c r="G9" i="4"/>
  <c r="I9" i="4" s="1"/>
  <c r="F9" i="4"/>
  <c r="E9" i="4"/>
  <c r="D9" i="4"/>
  <c r="J9" i="4" s="1"/>
  <c r="C9" i="4"/>
  <c r="B9" i="4"/>
  <c r="N14" i="1" s="1"/>
  <c r="H8" i="4"/>
  <c r="I8" i="4" s="1"/>
  <c r="G8" i="4"/>
  <c r="B8" i="4"/>
  <c r="H7" i="4"/>
  <c r="G7" i="4"/>
  <c r="I7" i="4" s="1"/>
  <c r="E7" i="4"/>
  <c r="B7" i="4"/>
  <c r="H6" i="4"/>
  <c r="G6" i="4"/>
  <c r="I6" i="4" s="1"/>
  <c r="F6" i="4"/>
  <c r="B6" i="4"/>
  <c r="N11" i="1" s="1"/>
  <c r="M20" i="3"/>
  <c r="L20" i="3"/>
  <c r="E16" i="1" s="1"/>
  <c r="K20" i="3"/>
  <c r="J20" i="3"/>
  <c r="M19" i="3"/>
  <c r="L19" i="3"/>
  <c r="K19" i="3"/>
  <c r="J19" i="3"/>
  <c r="M18" i="3"/>
  <c r="L18" i="3"/>
  <c r="K18" i="3"/>
  <c r="J18" i="3"/>
  <c r="M17" i="3"/>
  <c r="L17" i="3"/>
  <c r="K17" i="3"/>
  <c r="J17" i="3"/>
  <c r="M16" i="3"/>
  <c r="L16" i="3"/>
  <c r="K16" i="3"/>
  <c r="J16" i="3"/>
  <c r="E14" i="4" s="1"/>
  <c r="M15" i="3"/>
  <c r="L15" i="3"/>
  <c r="K15" i="3"/>
  <c r="J15" i="3"/>
  <c r="M14" i="3"/>
  <c r="L14" i="3"/>
  <c r="K14" i="3"/>
  <c r="J14" i="3"/>
  <c r="M13" i="3"/>
  <c r="L13" i="3"/>
  <c r="K13" i="3"/>
  <c r="J13" i="3"/>
  <c r="M12" i="3"/>
  <c r="L12" i="3"/>
  <c r="K12" i="3"/>
  <c r="E16" i="4" s="1"/>
  <c r="J12" i="3"/>
  <c r="D15" i="4" s="1"/>
  <c r="M11" i="3"/>
  <c r="L11" i="3"/>
  <c r="K11" i="3"/>
  <c r="J11" i="3"/>
  <c r="D13" i="4" s="1"/>
  <c r="M10" i="3"/>
  <c r="L10" i="3"/>
  <c r="K10" i="3"/>
  <c r="J10" i="3"/>
  <c r="F7" i="4" s="1"/>
  <c r="M9" i="3"/>
  <c r="L9" i="3"/>
  <c r="K9" i="3"/>
  <c r="J9" i="3"/>
  <c r="M8" i="3"/>
  <c r="L8" i="3"/>
  <c r="K8" i="3"/>
  <c r="J8" i="3"/>
  <c r="D7" i="4" s="1"/>
  <c r="M7" i="3"/>
  <c r="L7" i="3"/>
  <c r="K7" i="3"/>
  <c r="J7" i="3"/>
  <c r="M6" i="3"/>
  <c r="L6" i="3"/>
  <c r="K6" i="3"/>
  <c r="J6" i="3"/>
  <c r="E8" i="4" s="1"/>
  <c r="M5" i="3"/>
  <c r="G8" i="1" s="1"/>
  <c r="L5" i="3"/>
  <c r="K5" i="3"/>
  <c r="J5" i="3"/>
  <c r="E6" i="4" s="1"/>
  <c r="N17" i="1"/>
  <c r="B16" i="1"/>
  <c r="A16" i="1"/>
  <c r="N15" i="1"/>
  <c r="B15" i="1"/>
  <c r="A15" i="1"/>
  <c r="E14" i="1"/>
  <c r="D14" i="1"/>
  <c r="N13" i="1"/>
  <c r="G13" i="1"/>
  <c r="F13" i="1"/>
  <c r="E13" i="1"/>
  <c r="D13" i="1"/>
  <c r="B13" i="1"/>
  <c r="A13" i="1"/>
  <c r="N12" i="1"/>
  <c r="G12" i="1"/>
  <c r="F12" i="1"/>
  <c r="B12" i="1"/>
  <c r="A12" i="1"/>
  <c r="A8" i="1"/>
  <c r="M9" i="4" l="1"/>
  <c r="O14" i="1"/>
  <c r="C15" i="4"/>
  <c r="J15" i="4"/>
  <c r="C7" i="4"/>
  <c r="J7" i="4"/>
  <c r="J8" i="1"/>
  <c r="D6" i="4"/>
  <c r="D16" i="4"/>
  <c r="F8" i="4"/>
  <c r="F16" i="4"/>
  <c r="D14" i="4"/>
  <c r="F14" i="4"/>
  <c r="D8" i="4"/>
  <c r="E13" i="4"/>
  <c r="J13" i="4" s="1"/>
  <c r="F13" i="4"/>
  <c r="D8" i="1"/>
  <c r="O15" i="1" l="1"/>
  <c r="M13" i="4"/>
  <c r="C8" i="4"/>
  <c r="J8" i="4"/>
  <c r="J16" i="4"/>
  <c r="C16" i="4"/>
  <c r="J14" i="4"/>
  <c r="C14" i="4"/>
  <c r="J6" i="4"/>
  <c r="C6" i="4"/>
  <c r="M7" i="4"/>
  <c r="O12" i="1"/>
  <c r="C13" i="4"/>
  <c r="O17" i="1"/>
  <c r="M15" i="4"/>
  <c r="M6" i="4" l="1"/>
  <c r="O11" i="1"/>
  <c r="M14" i="4"/>
  <c r="O16" i="1"/>
  <c r="M16" i="4"/>
  <c r="A16" i="4" s="1"/>
  <c r="K16" i="4" s="1"/>
  <c r="O18" i="1"/>
  <c r="M8" i="4"/>
  <c r="A8" i="4" s="1"/>
  <c r="K8" i="4" s="1"/>
  <c r="O13" i="1"/>
  <c r="A13" i="4"/>
  <c r="K13" i="4" s="1"/>
  <c r="A14" i="4" l="1"/>
  <c r="K14" i="4" s="1"/>
  <c r="A7" i="4"/>
  <c r="K7" i="4" s="1"/>
  <c r="A6" i="4"/>
  <c r="K6" i="4" s="1"/>
  <c r="A9" i="4"/>
  <c r="K9" i="4" s="1"/>
  <c r="A15" i="4"/>
  <c r="K15" i="4" s="1"/>
</calcChain>
</file>

<file path=xl/sharedStrings.xml><?xml version="1.0" encoding="utf-8"?>
<sst xmlns="http://schemas.openxmlformats.org/spreadsheetml/2006/main" count="202" uniqueCount="120">
  <si>
    <t xml:space="preserve">  Gruppenphase mit anschließender K.-o.-Runde — Ergebnisse, Rangliste und Sieger auf einen Blick</t>
  </si>
  <si>
    <t>Turniername</t>
  </si>
  <si>
    <t>Sommer-Cup 2026</t>
  </si>
  <si>
    <t>Austragungsort</t>
  </si>
  <si>
    <t>Sportpark Nord</t>
  </si>
  <si>
    <t>Modus</t>
  </si>
  <si>
    <t>Gruppenphase + K.-o.</t>
  </si>
  <si>
    <t>Zeitraum</t>
  </si>
  <si>
    <t>13.–14. Juni 2026</t>
  </si>
  <si>
    <t>TEAMS</t>
  </si>
  <si>
    <t>SPIELE GESPIELT</t>
  </si>
  <si>
    <t>FORTSCHRITT</t>
  </si>
  <si>
    <t>TURNIERSIEGER</t>
  </si>
  <si>
    <t xml:space="preserve">  K.-o.-Runde (Endrunde)</t>
  </si>
  <si>
    <t xml:space="preserve">  Punkte je Team</t>
  </si>
  <si>
    <t>Halbfinale</t>
  </si>
  <si>
    <t>Finale</t>
  </si>
  <si>
    <t>Platz 3</t>
  </si>
  <si>
    <t>🏆 Sieger:</t>
  </si>
  <si>
    <t xml:space="preserve">  So funktioniert's:  1) Teams im Tab »Teilnehmer« anlegen  ·  2) Ergebnisse im Tab »Spielplan« eintragen  ·  3) »Rangliste« &amp; Dashboard aktualisieren sich automatisch.</t>
  </si>
  <si>
    <t xml:space="preserve">  Teilnehmer 2026</t>
  </si>
  <si>
    <t xml:space="preserve">  Stammdaten aller Teams — Namen und Gruppen steuern Spielplan und Rangliste.</t>
  </si>
  <si>
    <t>Nr.</t>
  </si>
  <si>
    <t>Team / Teilnehmer</t>
  </si>
  <si>
    <t>Gruppe</t>
  </si>
  <si>
    <t>Setzung</t>
  </si>
  <si>
    <t>Kontaktperson</t>
  </si>
  <si>
    <t>Kontakt (E-Mail)</t>
  </si>
  <si>
    <t>Anmeldung</t>
  </si>
  <si>
    <t>T01</t>
  </si>
  <si>
    <t>Falken Nord</t>
  </si>
  <si>
    <t>A</t>
  </si>
  <si>
    <t>L. Brandt</t>
  </si>
  <si>
    <t>brandt@falken-nord.example</t>
  </si>
  <si>
    <t>Bestätigt</t>
  </si>
  <si>
    <t>T02</t>
  </si>
  <si>
    <t>Comets 07</t>
  </si>
  <si>
    <t>M. Keller</t>
  </si>
  <si>
    <t>info@comets07.example</t>
  </si>
  <si>
    <t>T03</t>
  </si>
  <si>
    <t>Titanen City</t>
  </si>
  <si>
    <t>R. Sommer</t>
  </si>
  <si>
    <t>kontakt@titanen-city.example</t>
  </si>
  <si>
    <t>T04</t>
  </si>
  <si>
    <t>Orkan Ost</t>
  </si>
  <si>
    <t>T. Hofer</t>
  </si>
  <si>
    <t>team@orkan-ost.example</t>
  </si>
  <si>
    <t>T05</t>
  </si>
  <si>
    <t>Panther West</t>
  </si>
  <si>
    <t>B</t>
  </si>
  <si>
    <t>S. Vogel</t>
  </si>
  <si>
    <t>vogel@panther-west.example</t>
  </si>
  <si>
    <t>T06</t>
  </si>
  <si>
    <t>Vulkan SV</t>
  </si>
  <si>
    <t>K. Ziegler</t>
  </si>
  <si>
    <t>info@vulkan-sv.example</t>
  </si>
  <si>
    <t>T07</t>
  </si>
  <si>
    <t>Kondor United</t>
  </si>
  <si>
    <t>A. Neumann</t>
  </si>
  <si>
    <t>kontakt@kondor-united.example</t>
  </si>
  <si>
    <t>T08</t>
  </si>
  <si>
    <t>Delfine Süd</t>
  </si>
  <si>
    <t>P. Winkler</t>
  </si>
  <si>
    <t>team@delfine-sued.example</t>
  </si>
  <si>
    <t>ℹ  Die Team-Namen erscheinen automatisch als Auswahl im »Spielplan«; die Gruppen bilden die Basis der »Rangliste«.</t>
  </si>
  <si>
    <t xml:space="preserve">  Spielplan 2026</t>
  </si>
  <si>
    <t xml:space="preserve">  Ergebnisse in »Erg. A/B« eintragen — Punkte, Sieger und Status berechnen sich automatisch.</t>
  </si>
  <si>
    <t>Spiel-Nr.</t>
  </si>
  <si>
    <t>Phase</t>
  </si>
  <si>
    <t>Datum</t>
  </si>
  <si>
    <t>Uhrzeit</t>
  </si>
  <si>
    <t>Ort</t>
  </si>
  <si>
    <t>Team A</t>
  </si>
  <si>
    <t>Team B</t>
  </si>
  <si>
    <t>Erg. A</t>
  </si>
  <si>
    <t>Erg. B</t>
  </si>
  <si>
    <t>Pkt. A</t>
  </si>
  <si>
    <t>Pkt. B</t>
  </si>
  <si>
    <t>Sieger</t>
  </si>
  <si>
    <t>Status</t>
  </si>
  <si>
    <t>A1</t>
  </si>
  <si>
    <t>Gruppe A</t>
  </si>
  <si>
    <t>Platz 1</t>
  </si>
  <si>
    <t>A2</t>
  </si>
  <si>
    <t>Platz 2</t>
  </si>
  <si>
    <t>A3</t>
  </si>
  <si>
    <t>A4</t>
  </si>
  <si>
    <t>A5</t>
  </si>
  <si>
    <t>A6</t>
  </si>
  <si>
    <t>B1</t>
  </si>
  <si>
    <t>Gruppe B</t>
  </si>
  <si>
    <t>B2</t>
  </si>
  <si>
    <t>Platz 4</t>
  </si>
  <si>
    <t>B3</t>
  </si>
  <si>
    <t>B4</t>
  </si>
  <si>
    <t>B5</t>
  </si>
  <si>
    <t>B6</t>
  </si>
  <si>
    <t>HF1</t>
  </si>
  <si>
    <t>HF2</t>
  </si>
  <si>
    <t>P3</t>
  </si>
  <si>
    <t>Spiel um Platz 3</t>
  </si>
  <si>
    <t>FIN</t>
  </si>
  <si>
    <t>🟧 Gelb hinterlegt = Eingabefelder (Datum, Uhrzeit, Ort, Teams, Ergebnisse)   ·   Pkt. A/B, Sieger und Status werden automatisch berechnet   ·   3 Punkte Sieg / 1 Unentschieden / 0 Niederlage.</t>
  </si>
  <si>
    <t xml:space="preserve">  Rangliste – automatische Auswertung</t>
  </si>
  <si>
    <t xml:space="preserve">  Berechnet sich live aus dem Spielplan. Sortierung: Punkte → Tordifferenz → erzielte Tore.</t>
  </si>
  <si>
    <t xml:space="preserve">  Gruppe A</t>
  </si>
  <si>
    <t>Pl.</t>
  </si>
  <si>
    <t>Team</t>
  </si>
  <si>
    <t>Sp.</t>
  </si>
  <si>
    <t>S</t>
  </si>
  <si>
    <t>U</t>
  </si>
  <si>
    <t>N</t>
  </si>
  <si>
    <t>Tore +</t>
  </si>
  <si>
    <t>Tore −</t>
  </si>
  <si>
    <t>Diff.</t>
  </si>
  <si>
    <t>Punkte</t>
  </si>
  <si>
    <t>Qualifikation</t>
  </si>
  <si>
    <t xml:space="preserve">  Gruppe B</t>
  </si>
  <si>
    <t xml:space="preserve">  Grün markiert = Platz 1–2 (Qualifikation Halbfinale).  Alle Werte aktualisieren sich automatisch beim Eintragen der Ergebnisse im Spielplan.</t>
  </si>
  <si>
    <t xml:space="preserve">  TURNIERPLAN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</si>
</sst>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hh:mm"/>
  </numFmts>
  <fonts count="31" x14ac:knownFonts="1">
    <font>
      <sz val="11"/>
      <color theme="1"/>
      <name val="Calibri"/>
      <family val="2"/>
      <charset val="1"/>
    </font>
    <font>
      <b/>
      <sz val="24"/>
      <color rgb="FFFFFFFF"/>
      <name val="Calibri"/>
      <charset val="1"/>
    </font>
    <font>
      <i/>
      <sz val="11"/>
      <color rgb="FFFFFFFF"/>
      <name val="Calibri"/>
      <charset val="1"/>
    </font>
    <font>
      <b/>
      <sz val="9"/>
      <color rgb="FF5A6472"/>
      <name val="Calibri"/>
      <charset val="1"/>
    </font>
    <font>
      <b/>
      <sz val="11"/>
      <color rgb="FF1155AA"/>
      <name val="Calibri"/>
      <charset val="1"/>
    </font>
    <font>
      <b/>
      <sz val="10"/>
      <color rgb="FFFFFFFF"/>
      <name val="Calibri"/>
      <charset val="1"/>
    </font>
    <font>
      <b/>
      <sz val="20"/>
      <color rgb="FF3461B0"/>
      <name val="Calibri"/>
      <charset val="1"/>
    </font>
    <font>
      <b/>
      <sz val="20"/>
      <color rgb="FF24365F"/>
      <name val="Calibri"/>
      <charset val="1"/>
    </font>
    <font>
      <b/>
      <sz val="20"/>
      <color rgb="FFE67E22"/>
      <name val="Calibri"/>
      <charset val="1"/>
    </font>
    <font>
      <b/>
      <sz val="15"/>
      <color rgb="FFF1B434"/>
      <name val="Calibri"/>
      <charset val="1"/>
    </font>
    <font>
      <b/>
      <sz val="11"/>
      <color rgb="FFFFFFFF"/>
      <name val="Calibri"/>
      <charset val="1"/>
    </font>
    <font>
      <sz val="9"/>
      <color rgb="FF1C2430"/>
      <name val="Calibri"/>
      <charset val="1"/>
    </font>
    <font>
      <b/>
      <sz val="10"/>
      <color rgb="FF2E9E5B"/>
      <name val="Calibri"/>
      <charset val="1"/>
    </font>
    <font>
      <sz val="10"/>
      <color rgb="FF1C2430"/>
      <name val="Calibri"/>
      <charset val="1"/>
    </font>
    <font>
      <b/>
      <sz val="10"/>
      <color rgb="FF1C2430"/>
      <name val="Calibri"/>
      <charset val="1"/>
    </font>
    <font>
      <b/>
      <sz val="10"/>
      <color rgb="FF5A6472"/>
      <name val="Calibri"/>
      <charset val="1"/>
    </font>
    <font>
      <b/>
      <sz val="11"/>
      <color rgb="FFF1B434"/>
      <name val="Calibri"/>
      <charset val="1"/>
    </font>
    <font>
      <i/>
      <sz val="9"/>
      <color rgb="FF5A6472"/>
      <name val="Calibri"/>
      <charset val="1"/>
    </font>
    <font>
      <b/>
      <sz val="20"/>
      <color rgb="FFFFFFFF"/>
      <name val="Calibri"/>
      <charset val="1"/>
    </font>
    <font>
      <b/>
      <sz val="10"/>
      <color rgb="FF1155AA"/>
      <name val="Calibri"/>
      <charset val="1"/>
    </font>
    <font>
      <b/>
      <sz val="10"/>
      <color rgb="FF3461B0"/>
      <name val="Calibri"/>
      <charset val="1"/>
    </font>
    <font>
      <b/>
      <sz val="10"/>
      <color rgb="FFE67E22"/>
      <name val="Calibri"/>
      <charset val="1"/>
    </font>
    <font>
      <b/>
      <sz val="9"/>
      <color rgb="FF3461B0"/>
      <name val="Calibri"/>
      <charset val="1"/>
    </font>
    <font>
      <b/>
      <sz val="9"/>
      <color rgb="FFE67E22"/>
      <name val="Calibri"/>
      <charset val="1"/>
    </font>
    <font>
      <b/>
      <sz val="9"/>
      <color rgb="FF24365F"/>
      <name val="Calibri"/>
      <charset val="1"/>
    </font>
    <font>
      <b/>
      <sz val="9"/>
      <color rgb="FFF1B434"/>
      <name val="Calibri"/>
      <charset val="1"/>
    </font>
    <font>
      <b/>
      <sz val="9"/>
      <color rgb="FFFFFFFF"/>
      <name val="Calibri"/>
      <charset val="1"/>
    </font>
    <font>
      <b/>
      <sz val="11"/>
      <color rgb="FF24365F"/>
      <name val="Calibri"/>
      <charset val="1"/>
    </font>
    <font>
      <b/>
      <sz val="10"/>
      <color rgb="FF24365F"/>
      <name val="Calibri"/>
      <charset val="1"/>
    </font>
    <font>
      <b/>
      <sz val="9"/>
      <color rgb="FF2E9E5B"/>
      <name val="Calibri"/>
      <charset val="1"/>
    </font>
    <font>
      <sz val="8"/>
      <color rgb="FFAEB8C4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17233D"/>
        <bgColor rgb="FF1C2430"/>
      </patternFill>
    </fill>
    <fill>
      <patternFill patternType="solid">
        <fgColor rgb="FF24365F"/>
        <bgColor rgb="FF17233D"/>
      </patternFill>
    </fill>
    <fill>
      <patternFill patternType="solid">
        <fgColor rgb="FFFFF6E5"/>
        <bgColor rgb="FFFCEFD0"/>
      </patternFill>
    </fill>
    <fill>
      <patternFill patternType="solid">
        <fgColor rgb="FF3461B0"/>
        <bgColor rgb="FF1155AA"/>
      </patternFill>
    </fill>
    <fill>
      <patternFill patternType="solid">
        <fgColor rgb="FFE67E22"/>
        <bgColor rgb="FFFF9900"/>
      </patternFill>
    </fill>
    <fill>
      <patternFill patternType="solid">
        <fgColor rgb="FFF1B434"/>
        <bgColor rgb="FFFF9900"/>
      </patternFill>
    </fill>
    <fill>
      <patternFill patternType="solid">
        <fgColor rgb="FFE8EDF6"/>
        <bgColor rgb="FFEAF0F9"/>
      </patternFill>
    </fill>
    <fill>
      <patternFill patternType="solid">
        <fgColor rgb="FFE4F4EA"/>
        <bgColor rgb="FFEAF0F9"/>
      </patternFill>
    </fill>
    <fill>
      <patternFill patternType="solid">
        <fgColor rgb="FFF3F6FB"/>
        <bgColor rgb="FFEAF0F9"/>
      </patternFill>
    </fill>
    <fill>
      <patternFill patternType="solid">
        <fgColor rgb="FFFCEFD0"/>
        <bgColor rgb="FFFFF6E5"/>
      </patternFill>
    </fill>
    <fill>
      <patternFill patternType="solid">
        <fgColor rgb="FFFFFFFF"/>
        <bgColor rgb="FFF3F6FB"/>
      </patternFill>
    </fill>
    <fill>
      <patternFill patternType="solid">
        <fgColor rgb="FFEAF0F9"/>
        <bgColor rgb="FFE8EDF6"/>
      </patternFill>
    </fill>
    <fill>
      <patternFill patternType="solid">
        <fgColor rgb="FF5A6472"/>
        <bgColor rgb="FF3461B0"/>
      </patternFill>
    </fill>
  </fills>
  <borders count="9">
    <border>
      <left/>
      <right/>
      <top/>
      <bottom/>
      <diagonal/>
    </border>
    <border>
      <left style="thin">
        <color rgb="FFCFD8E3"/>
      </left>
      <right style="thin">
        <color rgb="FFCFD8E3"/>
      </right>
      <top style="thin">
        <color rgb="FFCFD8E3"/>
      </top>
      <bottom style="thin">
        <color rgb="FFCFD8E3"/>
      </bottom>
      <diagonal/>
    </border>
    <border>
      <left style="thin">
        <color rgb="FF3461B0"/>
      </left>
      <right style="thin">
        <color rgb="FF3461B0"/>
      </right>
      <top style="thin">
        <color rgb="FF3461B0"/>
      </top>
      <bottom style="thin">
        <color rgb="FF3461B0"/>
      </bottom>
      <diagonal/>
    </border>
    <border>
      <left style="thin">
        <color rgb="FF24365F"/>
      </left>
      <right style="thin">
        <color rgb="FF24365F"/>
      </right>
      <top style="thin">
        <color rgb="FF24365F"/>
      </top>
      <bottom style="thin">
        <color rgb="FF24365F"/>
      </bottom>
      <diagonal/>
    </border>
    <border>
      <left style="thin">
        <color rgb="FFE67E22"/>
      </left>
      <right style="thin">
        <color rgb="FFE67E22"/>
      </right>
      <top style="thin">
        <color rgb="FFE67E22"/>
      </top>
      <bottom style="thin">
        <color rgb="FFE67E22"/>
      </bottom>
      <diagonal/>
    </border>
    <border>
      <left style="thin">
        <color rgb="FFF1B434"/>
      </left>
      <right style="thin">
        <color rgb="FFF1B434"/>
      </right>
      <top style="thin">
        <color rgb="FFF1B434"/>
      </top>
      <bottom style="thin">
        <color rgb="FFF1B434"/>
      </bottom>
      <diagonal/>
    </border>
    <border>
      <left style="thin">
        <color rgb="FFAEB8C4"/>
      </left>
      <right style="thin">
        <color rgb="FFAEB8C4"/>
      </right>
      <top style="thin">
        <color rgb="FFAEB8C4"/>
      </top>
      <bottom style="thin">
        <color rgb="FFAEB8C4"/>
      </bottom>
      <diagonal/>
    </border>
    <border>
      <left style="thin">
        <color rgb="FFF1B434"/>
      </left>
      <right/>
      <top style="thin">
        <color rgb="FFF1B434"/>
      </top>
      <bottom style="thin">
        <color rgb="FFF1B434"/>
      </bottom>
      <diagonal/>
    </border>
    <border>
      <left style="thin">
        <color rgb="FF17233D"/>
      </left>
      <right style="thin">
        <color rgb="FF17233D"/>
      </right>
      <top style="thin">
        <color rgb="FF17233D"/>
      </top>
      <bottom style="thin">
        <color rgb="FF17233D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9" borderId="6" xfId="0" applyFont="1" applyFill="1" applyBorder="1" applyAlignment="1">
      <alignment horizontal="left" vertical="center" indent="1"/>
    </xf>
    <xf numFmtId="0" fontId="12" fillId="9" borderId="6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left" vertical="center" indent="1"/>
    </xf>
    <xf numFmtId="0" fontId="14" fillId="10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indent="1"/>
    </xf>
    <xf numFmtId="0" fontId="20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indent="1"/>
    </xf>
    <xf numFmtId="0" fontId="13" fillId="10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center" vertical="center"/>
    </xf>
    <xf numFmtId="164" fontId="13" fillId="4" borderId="1" xfId="0" applyNumberFormat="1" applyFont="1" applyFill="1" applyBorder="1" applyAlignment="1">
      <alignment horizontal="center" vertical="center"/>
    </xf>
    <xf numFmtId="165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 vertical="center" indent="1"/>
    </xf>
    <xf numFmtId="0" fontId="13" fillId="13" borderId="1" xfId="0" applyFont="1" applyFill="1" applyBorder="1" applyAlignment="1">
      <alignment horizontal="center" vertical="center"/>
    </xf>
    <xf numFmtId="0" fontId="22" fillId="13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left" vertical="center" indent="1"/>
    </xf>
    <xf numFmtId="0" fontId="23" fillId="12" borderId="1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 vertical="center"/>
    </xf>
    <xf numFmtId="0" fontId="26" fillId="14" borderId="6" xfId="0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left" vertical="center" indent="1"/>
    </xf>
    <xf numFmtId="0" fontId="30" fillId="0" borderId="0" xfId="0" applyFont="1"/>
    <xf numFmtId="0" fontId="27" fillId="10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left" vertical="center" indent="1"/>
    </xf>
    <xf numFmtId="0" fontId="28" fillId="10" borderId="1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left" vertical="center" indent="1"/>
    </xf>
    <xf numFmtId="0" fontId="10" fillId="2" borderId="0" xfId="0" applyFont="1" applyFill="1" applyAlignment="1">
      <alignment vertical="center"/>
    </xf>
    <xf numFmtId="0" fontId="16" fillId="11" borderId="7" xfId="0" applyFont="1" applyFill="1" applyBorder="1" applyAlignment="1">
      <alignment horizontal="center" vertical="center"/>
    </xf>
    <xf numFmtId="0" fontId="17" fillId="11" borderId="0" xfId="0" applyFont="1" applyFill="1" applyAlignment="1">
      <alignment vertical="center" indent="1"/>
    </xf>
    <xf numFmtId="0" fontId="5" fillId="5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1" fontId="6" fillId="8" borderId="2" xfId="0" applyNumberFormat="1" applyFont="1" applyFill="1" applyBorder="1" applyAlignment="1">
      <alignment horizontal="center" vertical="center"/>
    </xf>
    <xf numFmtId="49" fontId="7" fillId="8" borderId="3" xfId="0" applyNumberFormat="1" applyFont="1" applyFill="1" applyBorder="1" applyAlignment="1">
      <alignment horizontal="center" vertical="center"/>
    </xf>
    <xf numFmtId="9" fontId="8" fillId="8" borderId="4" xfId="0" applyNumberFormat="1" applyFont="1" applyFill="1" applyBorder="1" applyAlignment="1">
      <alignment horizontal="center" vertical="center"/>
    </xf>
    <xf numFmtId="49" fontId="9" fillId="8" borderId="5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4" borderId="1" xfId="0" applyFont="1" applyFill="1" applyBorder="1" applyAlignment="1">
      <alignment horizontal="left" vertical="center" indent="1"/>
    </xf>
    <xf numFmtId="0" fontId="18" fillId="2" borderId="0" xfId="0" applyFont="1" applyFill="1" applyAlignment="1">
      <alignment vertical="center"/>
    </xf>
    <xf numFmtId="0" fontId="17" fillId="0" borderId="0" xfId="0" applyFont="1"/>
    <xf numFmtId="0" fontId="10" fillId="5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</cellXfs>
  <cellStyles count="1">
    <cellStyle name="Standard" xfId="0" builtinId="0"/>
  </cellStyles>
  <dxfs count="4">
    <dxf>
      <fill>
        <patternFill>
          <bgColor rgb="FFE4F4EA"/>
        </patternFill>
      </fill>
    </dxf>
    <dxf>
      <fill>
        <patternFill>
          <bgColor rgb="FFE4F4EA"/>
        </patternFill>
      </fill>
    </dxf>
    <dxf>
      <font>
        <b/>
        <color rgb="FFE67E22"/>
        <name val="Calibri"/>
        <charset val="1"/>
      </font>
      <fill>
        <patternFill>
          <bgColor rgb="FFFCEFD0"/>
        </patternFill>
      </fill>
    </dxf>
    <dxf>
      <font>
        <b/>
        <color rgb="FF2E9E5B"/>
        <name val="Calibri"/>
        <charset val="1"/>
      </font>
      <fill>
        <patternFill>
          <bgColor rgb="FFD8F0D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B8C4"/>
      <rgbColor rgb="FF808080"/>
      <rgbColor rgb="FF9999FF"/>
      <rgbColor rgb="FF993366"/>
      <rgbColor rgb="FFFFF6E5"/>
      <rgbColor rgb="FFE4F4EA"/>
      <rgbColor rgb="FF660066"/>
      <rgbColor rgb="FFFF8080"/>
      <rgbColor rgb="FF1155AA"/>
      <rgbColor rgb="FFCFD8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0F9"/>
      <rgbColor rgb="FFD8F0DF"/>
      <rgbColor rgb="FFFCEFD0"/>
      <rgbColor rgb="FFE8EDF6"/>
      <rgbColor rgb="FFF3F6FB"/>
      <rgbColor rgb="FFCC99FF"/>
      <rgbColor rgb="FFD9D9D9"/>
      <rgbColor rgb="FF3461B0"/>
      <rgbColor rgb="FF33CCCC"/>
      <rgbColor rgb="FF99CC00"/>
      <rgbColor rgb="FFF1B434"/>
      <rgbColor rgb="FFFF9900"/>
      <rgbColor rgb="FFE67E22"/>
      <rgbColor rgb="FF5A6472"/>
      <rgbColor rgb="FF969696"/>
      <rgbColor rgb="FF17233D"/>
      <rgbColor rgb="FF2E9E5B"/>
      <rgbColor rgb="FF003300"/>
      <rgbColor rgb="FF1C2430"/>
      <rgbColor rgb="FF993300"/>
      <rgbColor rgb="FF993366"/>
      <rgbColor rgb="FF333399"/>
      <rgbColor rgb="FF24365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233D"/>
    <pageSetUpPr fitToPage="1"/>
  </sheetPr>
  <dimension ref="A1:O19"/>
  <sheetViews>
    <sheetView showGridLines="0" tabSelected="1" zoomScaleNormal="100" workbookViewId="0">
      <selection sqref="A1:L1"/>
    </sheetView>
  </sheetViews>
  <sheetFormatPr baseColWidth="10" defaultColWidth="8.7109375" defaultRowHeight="15" x14ac:dyDescent="0.25"/>
  <cols>
    <col min="1" max="1" width="13.5703125" bestFit="1" customWidth="1"/>
    <col min="2" max="2" width="2" bestFit="1" customWidth="1"/>
    <col min="3" max="3" width="8" customWidth="1"/>
    <col min="4" max="4" width="11.7109375" bestFit="1" customWidth="1"/>
    <col min="5" max="5" width="2" bestFit="1" customWidth="1"/>
    <col min="6" max="6" width="13.7109375" bestFit="1" customWidth="1"/>
    <col min="7" max="7" width="2" customWidth="1"/>
    <col min="8" max="8" width="15" customWidth="1"/>
    <col min="9" max="9" width="8" customWidth="1"/>
    <col min="10" max="12" width="9" customWidth="1"/>
    <col min="14" max="14" width="0.5703125" hidden="1" customWidth="1"/>
    <col min="15" max="15" width="0.7109375" hidden="1" customWidth="1"/>
  </cols>
  <sheetData>
    <row r="1" spans="1:15" ht="43.5" customHeight="1" x14ac:dyDescent="0.25">
      <c r="A1" s="54" t="s">
        <v>119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5" ht="21.75" customHeigh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4" spans="1:15" ht="19.5" customHeight="1" x14ac:dyDescent="0.25">
      <c r="A4" s="1" t="s">
        <v>1</v>
      </c>
      <c r="B4" s="56" t="s">
        <v>2</v>
      </c>
      <c r="C4" s="56"/>
      <c r="D4" s="56"/>
      <c r="F4" s="1" t="s">
        <v>3</v>
      </c>
      <c r="G4" s="56" t="s">
        <v>4</v>
      </c>
      <c r="H4" s="56"/>
      <c r="I4" s="56"/>
    </row>
    <row r="5" spans="1:15" ht="19.5" customHeight="1" x14ac:dyDescent="0.25">
      <c r="A5" s="1" t="s">
        <v>5</v>
      </c>
      <c r="B5" s="56" t="s">
        <v>6</v>
      </c>
      <c r="C5" s="56"/>
      <c r="D5" s="56"/>
      <c r="F5" s="1" t="s">
        <v>7</v>
      </c>
      <c r="G5" s="56" t="s">
        <v>8</v>
      </c>
      <c r="H5" s="56"/>
      <c r="I5" s="56"/>
    </row>
    <row r="7" spans="1:15" ht="19.5" customHeight="1" x14ac:dyDescent="0.25">
      <c r="A7" s="46" t="s">
        <v>9</v>
      </c>
      <c r="B7" s="46"/>
      <c r="C7" s="46"/>
      <c r="D7" s="47" t="s">
        <v>10</v>
      </c>
      <c r="E7" s="47"/>
      <c r="F7" s="47"/>
      <c r="G7" s="48" t="s">
        <v>11</v>
      </c>
      <c r="H7" s="48"/>
      <c r="I7" s="48"/>
      <c r="J7" s="49" t="s">
        <v>12</v>
      </c>
      <c r="K7" s="49"/>
      <c r="L7" s="49"/>
    </row>
    <row r="8" spans="1:15" ht="39.75" customHeight="1" x14ac:dyDescent="0.25">
      <c r="A8" s="50">
        <f>COUNTA(Teilnehmer!$B$5:$B$12)</f>
        <v>8</v>
      </c>
      <c r="B8" s="50"/>
      <c r="C8" s="50"/>
      <c r="D8" s="51" t="str">
        <f>COUNTIF(Spielplan!$M$5:$M$20,"Beendet")&amp;" / "&amp;COUNTA(Spielplan!$A$5:$A$20)</f>
        <v>16 / 16</v>
      </c>
      <c r="E8" s="51"/>
      <c r="F8" s="51"/>
      <c r="G8" s="52">
        <f>IFERROR(COUNTIF(Spielplan!$M$5:$M$20,"Beendet")/COUNTA(Spielplan!$A$5:$A$20),0)</f>
        <v>1</v>
      </c>
      <c r="H8" s="52"/>
      <c r="I8" s="52"/>
      <c r="J8" s="53" t="str">
        <f>Spielplan!$L$20</f>
        <v>Falken Nord</v>
      </c>
      <c r="K8" s="53"/>
      <c r="L8" s="53"/>
    </row>
    <row r="10" spans="1:15" ht="21.75" customHeight="1" x14ac:dyDescent="0.25">
      <c r="A10" s="43" t="s">
        <v>13</v>
      </c>
      <c r="B10" s="43"/>
      <c r="C10" s="43"/>
      <c r="D10" s="43"/>
      <c r="E10" s="43"/>
      <c r="F10" s="43"/>
      <c r="H10" s="43" t="s">
        <v>14</v>
      </c>
      <c r="I10" s="43"/>
      <c r="J10" s="43"/>
      <c r="K10" s="43"/>
      <c r="L10" s="43"/>
    </row>
    <row r="11" spans="1:15" x14ac:dyDescent="0.25">
      <c r="A11" s="2" t="s">
        <v>15</v>
      </c>
      <c r="D11" s="2" t="s">
        <v>16</v>
      </c>
      <c r="F11" s="2" t="s">
        <v>17</v>
      </c>
      <c r="N11" s="3" t="str">
        <f>Rangliste!$B$6</f>
        <v>Falken Nord</v>
      </c>
      <c r="O11" s="4">
        <f>Rangliste!$J$6</f>
        <v>7</v>
      </c>
    </row>
    <row r="12" spans="1:15" x14ac:dyDescent="0.25">
      <c r="A12" s="5" t="str">
        <f>Spielplan!$F$17</f>
        <v>Falken Nord</v>
      </c>
      <c r="B12" s="6">
        <f>Spielplan!$H$17</f>
        <v>2</v>
      </c>
      <c r="F12" s="5" t="str">
        <f>Spielplan!$F$19</f>
        <v>Kondor United</v>
      </c>
      <c r="G12" s="6">
        <f>Spielplan!$H$19</f>
        <v>2</v>
      </c>
      <c r="N12" s="3" t="str">
        <f>Rangliste!$B$7</f>
        <v>Comets 07</v>
      </c>
      <c r="O12" s="4">
        <f>Rangliste!$J$7</f>
        <v>6</v>
      </c>
    </row>
    <row r="13" spans="1:15" x14ac:dyDescent="0.25">
      <c r="A13" s="7" t="str">
        <f>Spielplan!$G$17</f>
        <v>Kondor United</v>
      </c>
      <c r="B13" s="8">
        <f>Spielplan!$I$17</f>
        <v>1</v>
      </c>
      <c r="D13" s="5" t="str">
        <f>Spielplan!$F$20</f>
        <v>Falken Nord</v>
      </c>
      <c r="E13" s="6">
        <f>Spielplan!$H$20</f>
        <v>3</v>
      </c>
      <c r="F13" s="7" t="str">
        <f>Spielplan!$G$19</f>
        <v>Panther West</v>
      </c>
      <c r="G13" s="8">
        <f>Spielplan!$I$19</f>
        <v>1</v>
      </c>
      <c r="N13" s="3" t="str">
        <f>Rangliste!$B$8</f>
        <v>Titanen City</v>
      </c>
      <c r="O13" s="4">
        <f>Rangliste!$J$8</f>
        <v>1</v>
      </c>
    </row>
    <row r="14" spans="1:15" x14ac:dyDescent="0.25">
      <c r="D14" s="7" t="str">
        <f>Spielplan!$G$20</f>
        <v>Comets 07</v>
      </c>
      <c r="E14" s="8">
        <f>Spielplan!$I$20</f>
        <v>2</v>
      </c>
      <c r="N14" s="3" t="str">
        <f>Rangliste!$B$9</f>
        <v>Orkan Ost</v>
      </c>
      <c r="O14" s="4">
        <f>Rangliste!$J$9</f>
        <v>2</v>
      </c>
    </row>
    <row r="15" spans="1:15" x14ac:dyDescent="0.25">
      <c r="A15" s="7" t="str">
        <f>Spielplan!$F$18</f>
        <v>Panther West</v>
      </c>
      <c r="B15" s="8">
        <f>Spielplan!$H$18</f>
        <v>1</v>
      </c>
      <c r="N15" s="3" t="str">
        <f>Rangliste!$B$13</f>
        <v>Panther West</v>
      </c>
      <c r="O15" s="4">
        <f>Rangliste!$J$13</f>
        <v>7</v>
      </c>
    </row>
    <row r="16" spans="1:15" x14ac:dyDescent="0.25">
      <c r="A16" s="5" t="str">
        <f>Spielplan!$G$18</f>
        <v>Comets 07</v>
      </c>
      <c r="B16" s="6">
        <f>Spielplan!$I$18</f>
        <v>2</v>
      </c>
      <c r="D16" s="9" t="s">
        <v>18</v>
      </c>
      <c r="E16" s="44" t="str">
        <f>Spielplan!$L$20</f>
        <v>Falken Nord</v>
      </c>
      <c r="F16" s="44"/>
      <c r="N16" s="3" t="str">
        <f>Rangliste!$B$14</f>
        <v>Vulkan SV</v>
      </c>
      <c r="O16" s="4">
        <f>Rangliste!$J$14</f>
        <v>1</v>
      </c>
    </row>
    <row r="17" spans="1:15" x14ac:dyDescent="0.25">
      <c r="N17" s="3" t="str">
        <f>Rangliste!$B$15</f>
        <v>Kondor United</v>
      </c>
      <c r="O17" s="4">
        <f>Rangliste!$J$15</f>
        <v>7</v>
      </c>
    </row>
    <row r="18" spans="1:15" x14ac:dyDescent="0.25">
      <c r="N18" s="3" t="str">
        <f>Rangliste!$B$16</f>
        <v>Delfine Süd</v>
      </c>
      <c r="O18" s="4">
        <f>Rangliste!$J$16</f>
        <v>1</v>
      </c>
    </row>
    <row r="19" spans="1:15" ht="21.75" customHeight="1" x14ac:dyDescent="0.25">
      <c r="A19" s="45" t="s">
        <v>19</v>
      </c>
      <c r="B19" s="45"/>
      <c r="C19" s="45"/>
      <c r="D19" s="45"/>
      <c r="E19" s="45"/>
      <c r="F19" s="45"/>
    </row>
  </sheetData>
  <mergeCells count="18">
    <mergeCell ref="A1:L1"/>
    <mergeCell ref="A2:L2"/>
    <mergeCell ref="B4:D4"/>
    <mergeCell ref="G4:I4"/>
    <mergeCell ref="B5:D5"/>
    <mergeCell ref="G5:I5"/>
    <mergeCell ref="A10:F10"/>
    <mergeCell ref="H10:L10"/>
    <mergeCell ref="E16:F16"/>
    <mergeCell ref="A19:F19"/>
    <mergeCell ref="A7:C7"/>
    <mergeCell ref="D7:F7"/>
    <mergeCell ref="G7:I7"/>
    <mergeCell ref="J7:L7"/>
    <mergeCell ref="A8:C8"/>
    <mergeCell ref="D8:F8"/>
    <mergeCell ref="G8:I8"/>
    <mergeCell ref="J8:L8"/>
  </mergeCells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233D"/>
    <pageSetUpPr fitToPage="1"/>
  </sheetPr>
  <dimension ref="A1:G14"/>
  <sheetViews>
    <sheetView showGridLines="0" zoomScaleNormal="100" workbookViewId="0">
      <selection sqref="A1:G1"/>
    </sheetView>
  </sheetViews>
  <sheetFormatPr baseColWidth="10" defaultColWidth="8.7109375" defaultRowHeight="15" x14ac:dyDescent="0.25"/>
  <cols>
    <col min="1" max="1" width="7" customWidth="1"/>
    <col min="2" max="2" width="22" customWidth="1"/>
    <col min="3" max="4" width="9" customWidth="1"/>
    <col min="5" max="5" width="18" customWidth="1"/>
    <col min="6" max="6" width="30" customWidth="1"/>
    <col min="7" max="7" width="12" customWidth="1"/>
  </cols>
  <sheetData>
    <row r="1" spans="1:7" ht="39.75" customHeight="1" x14ac:dyDescent="0.25">
      <c r="A1" s="57" t="s">
        <v>20</v>
      </c>
      <c r="B1" s="57"/>
      <c r="C1" s="57"/>
      <c r="D1" s="57"/>
      <c r="E1" s="57"/>
      <c r="F1" s="57"/>
      <c r="G1" s="57"/>
    </row>
    <row r="2" spans="1:7" ht="21.75" customHeight="1" x14ac:dyDescent="0.25">
      <c r="A2" s="55" t="s">
        <v>21</v>
      </c>
      <c r="B2" s="55"/>
      <c r="C2" s="55"/>
      <c r="D2" s="55"/>
      <c r="E2" s="55"/>
      <c r="F2" s="55"/>
      <c r="G2" s="55"/>
    </row>
    <row r="4" spans="1:7" ht="24" customHeight="1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26</v>
      </c>
      <c r="F4" s="10" t="s">
        <v>27</v>
      </c>
      <c r="G4" s="10" t="s">
        <v>28</v>
      </c>
    </row>
    <row r="5" spans="1:7" x14ac:dyDescent="0.25">
      <c r="A5" s="11" t="s">
        <v>29</v>
      </c>
      <c r="B5" s="12" t="s">
        <v>30</v>
      </c>
      <c r="C5" s="13" t="s">
        <v>31</v>
      </c>
      <c r="D5" s="11">
        <v>1</v>
      </c>
      <c r="E5" s="14" t="s">
        <v>32</v>
      </c>
      <c r="F5" s="14" t="s">
        <v>33</v>
      </c>
      <c r="G5" s="11" t="s">
        <v>34</v>
      </c>
    </row>
    <row r="6" spans="1:7" x14ac:dyDescent="0.25">
      <c r="A6" s="15" t="s">
        <v>35</v>
      </c>
      <c r="B6" s="12" t="s">
        <v>36</v>
      </c>
      <c r="C6" s="13" t="s">
        <v>31</v>
      </c>
      <c r="D6" s="15">
        <v>2</v>
      </c>
      <c r="E6" s="14" t="s">
        <v>37</v>
      </c>
      <c r="F6" s="14" t="s">
        <v>38</v>
      </c>
      <c r="G6" s="15" t="s">
        <v>34</v>
      </c>
    </row>
    <row r="7" spans="1:7" x14ac:dyDescent="0.25">
      <c r="A7" s="11" t="s">
        <v>39</v>
      </c>
      <c r="B7" s="12" t="s">
        <v>40</v>
      </c>
      <c r="C7" s="13" t="s">
        <v>31</v>
      </c>
      <c r="D7" s="11">
        <v>3</v>
      </c>
      <c r="E7" s="14" t="s">
        <v>41</v>
      </c>
      <c r="F7" s="14" t="s">
        <v>42</v>
      </c>
      <c r="G7" s="11" t="s">
        <v>34</v>
      </c>
    </row>
    <row r="8" spans="1:7" x14ac:dyDescent="0.25">
      <c r="A8" s="15" t="s">
        <v>43</v>
      </c>
      <c r="B8" s="12" t="s">
        <v>44</v>
      </c>
      <c r="C8" s="13" t="s">
        <v>31</v>
      </c>
      <c r="D8" s="15">
        <v>4</v>
      </c>
      <c r="E8" s="14" t="s">
        <v>45</v>
      </c>
      <c r="F8" s="14" t="s">
        <v>46</v>
      </c>
      <c r="G8" s="15" t="s">
        <v>34</v>
      </c>
    </row>
    <row r="9" spans="1:7" x14ac:dyDescent="0.25">
      <c r="A9" s="11" t="s">
        <v>47</v>
      </c>
      <c r="B9" s="12" t="s">
        <v>48</v>
      </c>
      <c r="C9" s="16" t="s">
        <v>49</v>
      </c>
      <c r="D9" s="11">
        <v>1</v>
      </c>
      <c r="E9" s="14" t="s">
        <v>50</v>
      </c>
      <c r="F9" s="14" t="s">
        <v>51</v>
      </c>
      <c r="G9" s="11" t="s">
        <v>34</v>
      </c>
    </row>
    <row r="10" spans="1:7" x14ac:dyDescent="0.25">
      <c r="A10" s="15" t="s">
        <v>52</v>
      </c>
      <c r="B10" s="12" t="s">
        <v>53</v>
      </c>
      <c r="C10" s="16" t="s">
        <v>49</v>
      </c>
      <c r="D10" s="15">
        <v>2</v>
      </c>
      <c r="E10" s="14" t="s">
        <v>54</v>
      </c>
      <c r="F10" s="14" t="s">
        <v>55</v>
      </c>
      <c r="G10" s="15" t="s">
        <v>34</v>
      </c>
    </row>
    <row r="11" spans="1:7" x14ac:dyDescent="0.25">
      <c r="A11" s="11" t="s">
        <v>56</v>
      </c>
      <c r="B11" s="12" t="s">
        <v>57</v>
      </c>
      <c r="C11" s="16" t="s">
        <v>49</v>
      </c>
      <c r="D11" s="11">
        <v>3</v>
      </c>
      <c r="E11" s="14" t="s">
        <v>58</v>
      </c>
      <c r="F11" s="14" t="s">
        <v>59</v>
      </c>
      <c r="G11" s="11" t="s">
        <v>34</v>
      </c>
    </row>
    <row r="12" spans="1:7" x14ac:dyDescent="0.25">
      <c r="A12" s="15" t="s">
        <v>60</v>
      </c>
      <c r="B12" s="12" t="s">
        <v>61</v>
      </c>
      <c r="C12" s="16" t="s">
        <v>49</v>
      </c>
      <c r="D12" s="15">
        <v>4</v>
      </c>
      <c r="E12" s="14" t="s">
        <v>62</v>
      </c>
      <c r="F12" s="14" t="s">
        <v>63</v>
      </c>
      <c r="G12" s="15" t="s">
        <v>34</v>
      </c>
    </row>
    <row r="14" spans="1:7" x14ac:dyDescent="0.25">
      <c r="A14" s="58" t="s">
        <v>64</v>
      </c>
      <c r="B14" s="58"/>
      <c r="C14" s="58"/>
      <c r="D14" s="58"/>
      <c r="E14" s="58"/>
      <c r="F14" s="58"/>
      <c r="G14" s="58"/>
    </row>
  </sheetData>
  <mergeCells count="3">
    <mergeCell ref="A1:G1"/>
    <mergeCell ref="A2:G2"/>
    <mergeCell ref="A14:G14"/>
  </mergeCells>
  <dataValidations count="2">
    <dataValidation type="list" allowBlank="1" sqref="C5:C12" xr:uid="{00000000-0002-0000-0100-000000000000}">
      <formula1>"A,B,C,D"</formula1>
      <formula2>0</formula2>
    </dataValidation>
    <dataValidation type="list" allowBlank="1" sqref="G5:G12" xr:uid="{00000000-0002-0000-0100-000001000000}">
      <formula1>"Bestätigt,Offen,Abgesagt"</formula1>
      <formula2>0</formula2>
    </dataValidation>
  </dataValidations>
  <pageMargins left="0.75" right="0.75" top="1" bottom="1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7233D"/>
    <pageSetUpPr fitToPage="1"/>
  </sheetPr>
  <dimension ref="A1:M22"/>
  <sheetViews>
    <sheetView showGridLines="0" zoomScaleNormal="100" workbookViewId="0">
      <pane ySplit="4" topLeftCell="A5" activePane="bottomLeft" state="frozen"/>
      <selection pane="bottomLeft" sqref="A1:M1"/>
    </sheetView>
  </sheetViews>
  <sheetFormatPr baseColWidth="10" defaultColWidth="8.7109375" defaultRowHeight="15" x14ac:dyDescent="0.25"/>
  <cols>
    <col min="1" max="1" width="9" customWidth="1"/>
    <col min="2" max="2" width="14" customWidth="1"/>
    <col min="3" max="3" width="12" customWidth="1"/>
    <col min="4" max="5" width="9" customWidth="1"/>
    <col min="6" max="7" width="16" customWidth="1"/>
    <col min="8" max="11" width="8" customWidth="1"/>
    <col min="12" max="12" width="16" customWidth="1"/>
    <col min="13" max="13" width="12" customWidth="1"/>
  </cols>
  <sheetData>
    <row r="1" spans="1:13" ht="39.75" customHeight="1" x14ac:dyDescent="0.25">
      <c r="A1" s="57" t="s">
        <v>65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1.75" customHeight="1" x14ac:dyDescent="0.25">
      <c r="A2" s="55" t="s">
        <v>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4" spans="1:13" ht="24" customHeight="1" x14ac:dyDescent="0.25">
      <c r="A4" s="10" t="s">
        <v>67</v>
      </c>
      <c r="B4" s="10" t="s">
        <v>68</v>
      </c>
      <c r="C4" s="10" t="s">
        <v>69</v>
      </c>
      <c r="D4" s="10" t="s">
        <v>70</v>
      </c>
      <c r="E4" s="10" t="s">
        <v>71</v>
      </c>
      <c r="F4" s="10" t="s">
        <v>72</v>
      </c>
      <c r="G4" s="10" t="s">
        <v>73</v>
      </c>
      <c r="H4" s="10" t="s">
        <v>74</v>
      </c>
      <c r="I4" s="10" t="s">
        <v>75</v>
      </c>
      <c r="J4" s="10" t="s">
        <v>76</v>
      </c>
      <c r="K4" s="10" t="s">
        <v>77</v>
      </c>
      <c r="L4" s="10" t="s">
        <v>78</v>
      </c>
      <c r="M4" s="10" t="s">
        <v>79</v>
      </c>
    </row>
    <row r="5" spans="1:13" x14ac:dyDescent="0.25">
      <c r="A5" s="11" t="s">
        <v>80</v>
      </c>
      <c r="B5" s="17" t="s">
        <v>81</v>
      </c>
      <c r="C5" s="18">
        <v>46186</v>
      </c>
      <c r="D5" s="19">
        <v>0.375</v>
      </c>
      <c r="E5" s="20" t="s">
        <v>82</v>
      </c>
      <c r="F5" s="14" t="s">
        <v>30</v>
      </c>
      <c r="G5" s="14" t="s">
        <v>36</v>
      </c>
      <c r="H5" s="21">
        <v>3</v>
      </c>
      <c r="I5" s="21">
        <v>1</v>
      </c>
      <c r="J5" s="22">
        <f t="shared" ref="J5:J20" si="0">IF(OR($H5="",$I5=""),"",IF($H5&gt;$I5,3,IF($H5=$I5,1,0)))</f>
        <v>3</v>
      </c>
      <c r="K5" s="22">
        <f t="shared" ref="K5:K20" si="1">IF(OR($H5="",$I5=""),"",IF($I5&gt;$H5,3,IF($I5=$H5,1,0)))</f>
        <v>0</v>
      </c>
      <c r="L5" s="23" t="str">
        <f t="shared" ref="L5:L20" si="2">IF(OR($H5="",$I5=""),"—",IF($H5=$I5,"Unentschieden",IF($H5&gt;$I5,$F5,$G5)))</f>
        <v>Falken Nord</v>
      </c>
      <c r="M5" s="11" t="str">
        <f t="shared" ref="M5:M20" si="3">IF(OR($H5="",$I5=""),"Ausstehend","Beendet")</f>
        <v>Beendet</v>
      </c>
    </row>
    <row r="6" spans="1:13" x14ac:dyDescent="0.25">
      <c r="A6" s="24" t="s">
        <v>83</v>
      </c>
      <c r="B6" s="25" t="s">
        <v>81</v>
      </c>
      <c r="C6" s="18">
        <v>46186</v>
      </c>
      <c r="D6" s="19">
        <v>0.40625</v>
      </c>
      <c r="E6" s="20" t="s">
        <v>84</v>
      </c>
      <c r="F6" s="14" t="s">
        <v>40</v>
      </c>
      <c r="G6" s="14" t="s">
        <v>44</v>
      </c>
      <c r="H6" s="21">
        <v>1</v>
      </c>
      <c r="I6" s="21">
        <v>1</v>
      </c>
      <c r="J6" s="26">
        <f t="shared" si="0"/>
        <v>1</v>
      </c>
      <c r="K6" s="26">
        <f t="shared" si="1"/>
        <v>1</v>
      </c>
      <c r="L6" s="27" t="str">
        <f t="shared" si="2"/>
        <v>Unentschieden</v>
      </c>
      <c r="M6" s="24" t="str">
        <f t="shared" si="3"/>
        <v>Beendet</v>
      </c>
    </row>
    <row r="7" spans="1:13" x14ac:dyDescent="0.25">
      <c r="A7" s="11" t="s">
        <v>85</v>
      </c>
      <c r="B7" s="17" t="s">
        <v>81</v>
      </c>
      <c r="C7" s="18">
        <v>46186</v>
      </c>
      <c r="D7" s="19">
        <v>0.45833333333333298</v>
      </c>
      <c r="E7" s="20" t="s">
        <v>82</v>
      </c>
      <c r="F7" s="14" t="s">
        <v>30</v>
      </c>
      <c r="G7" s="14" t="s">
        <v>40</v>
      </c>
      <c r="H7" s="21">
        <v>2</v>
      </c>
      <c r="I7" s="21">
        <v>0</v>
      </c>
      <c r="J7" s="22">
        <f t="shared" si="0"/>
        <v>3</v>
      </c>
      <c r="K7" s="22">
        <f t="shared" si="1"/>
        <v>0</v>
      </c>
      <c r="L7" s="23" t="str">
        <f t="shared" si="2"/>
        <v>Falken Nord</v>
      </c>
      <c r="M7" s="11" t="str">
        <f t="shared" si="3"/>
        <v>Beendet</v>
      </c>
    </row>
    <row r="8" spans="1:13" x14ac:dyDescent="0.25">
      <c r="A8" s="24" t="s">
        <v>86</v>
      </c>
      <c r="B8" s="25" t="s">
        <v>81</v>
      </c>
      <c r="C8" s="18">
        <v>46186</v>
      </c>
      <c r="D8" s="19">
        <v>0.48958333333333298</v>
      </c>
      <c r="E8" s="20" t="s">
        <v>84</v>
      </c>
      <c r="F8" s="14" t="s">
        <v>36</v>
      </c>
      <c r="G8" s="14" t="s">
        <v>44</v>
      </c>
      <c r="H8" s="21">
        <v>2</v>
      </c>
      <c r="I8" s="21">
        <v>1</v>
      </c>
      <c r="J8" s="26">
        <f t="shared" si="0"/>
        <v>3</v>
      </c>
      <c r="K8" s="26">
        <f t="shared" si="1"/>
        <v>0</v>
      </c>
      <c r="L8" s="27" t="str">
        <f t="shared" si="2"/>
        <v>Comets 07</v>
      </c>
      <c r="M8" s="24" t="str">
        <f t="shared" si="3"/>
        <v>Beendet</v>
      </c>
    </row>
    <row r="9" spans="1:13" x14ac:dyDescent="0.25">
      <c r="A9" s="11" t="s">
        <v>87</v>
      </c>
      <c r="B9" s="17" t="s">
        <v>81</v>
      </c>
      <c r="C9" s="18">
        <v>46186</v>
      </c>
      <c r="D9" s="19">
        <v>0.54166666666666696</v>
      </c>
      <c r="E9" s="20" t="s">
        <v>82</v>
      </c>
      <c r="F9" s="14" t="s">
        <v>30</v>
      </c>
      <c r="G9" s="14" t="s">
        <v>44</v>
      </c>
      <c r="H9" s="21">
        <v>2</v>
      </c>
      <c r="I9" s="21">
        <v>2</v>
      </c>
      <c r="J9" s="22">
        <f t="shared" si="0"/>
        <v>1</v>
      </c>
      <c r="K9" s="22">
        <f t="shared" si="1"/>
        <v>1</v>
      </c>
      <c r="L9" s="23" t="str">
        <f t="shared" si="2"/>
        <v>Unentschieden</v>
      </c>
      <c r="M9" s="11" t="str">
        <f t="shared" si="3"/>
        <v>Beendet</v>
      </c>
    </row>
    <row r="10" spans="1:13" x14ac:dyDescent="0.25">
      <c r="A10" s="24" t="s">
        <v>88</v>
      </c>
      <c r="B10" s="25" t="s">
        <v>81</v>
      </c>
      <c r="C10" s="18">
        <v>46186</v>
      </c>
      <c r="D10" s="19">
        <v>0.57291666666666696</v>
      </c>
      <c r="E10" s="20" t="s">
        <v>84</v>
      </c>
      <c r="F10" s="14" t="s">
        <v>36</v>
      </c>
      <c r="G10" s="14" t="s">
        <v>40</v>
      </c>
      <c r="H10" s="21">
        <v>1</v>
      </c>
      <c r="I10" s="21">
        <v>0</v>
      </c>
      <c r="J10" s="26">
        <f t="shared" si="0"/>
        <v>3</v>
      </c>
      <c r="K10" s="26">
        <f t="shared" si="1"/>
        <v>0</v>
      </c>
      <c r="L10" s="27" t="str">
        <f t="shared" si="2"/>
        <v>Comets 07</v>
      </c>
      <c r="M10" s="24" t="str">
        <f t="shared" si="3"/>
        <v>Beendet</v>
      </c>
    </row>
    <row r="11" spans="1:13" x14ac:dyDescent="0.25">
      <c r="A11" s="11" t="s">
        <v>89</v>
      </c>
      <c r="B11" s="28" t="s">
        <v>90</v>
      </c>
      <c r="C11" s="18">
        <v>46186</v>
      </c>
      <c r="D11" s="19">
        <v>0.375</v>
      </c>
      <c r="E11" s="20" t="s">
        <v>17</v>
      </c>
      <c r="F11" s="14" t="s">
        <v>48</v>
      </c>
      <c r="G11" s="14" t="s">
        <v>53</v>
      </c>
      <c r="H11" s="21">
        <v>2</v>
      </c>
      <c r="I11" s="21">
        <v>1</v>
      </c>
      <c r="J11" s="22">
        <f t="shared" si="0"/>
        <v>3</v>
      </c>
      <c r="K11" s="22">
        <f t="shared" si="1"/>
        <v>0</v>
      </c>
      <c r="L11" s="23" t="str">
        <f t="shared" si="2"/>
        <v>Panther West</v>
      </c>
      <c r="M11" s="11" t="str">
        <f t="shared" si="3"/>
        <v>Beendet</v>
      </c>
    </row>
    <row r="12" spans="1:13" x14ac:dyDescent="0.25">
      <c r="A12" s="24" t="s">
        <v>91</v>
      </c>
      <c r="B12" s="29" t="s">
        <v>90</v>
      </c>
      <c r="C12" s="18">
        <v>46186</v>
      </c>
      <c r="D12" s="19">
        <v>0.40625</v>
      </c>
      <c r="E12" s="20" t="s">
        <v>92</v>
      </c>
      <c r="F12" s="14" t="s">
        <v>57</v>
      </c>
      <c r="G12" s="14" t="s">
        <v>61</v>
      </c>
      <c r="H12" s="21">
        <v>1</v>
      </c>
      <c r="I12" s="21">
        <v>0</v>
      </c>
      <c r="J12" s="26">
        <f t="shared" si="0"/>
        <v>3</v>
      </c>
      <c r="K12" s="26">
        <f t="shared" si="1"/>
        <v>0</v>
      </c>
      <c r="L12" s="27" t="str">
        <f t="shared" si="2"/>
        <v>Kondor United</v>
      </c>
      <c r="M12" s="24" t="str">
        <f t="shared" si="3"/>
        <v>Beendet</v>
      </c>
    </row>
    <row r="13" spans="1:13" x14ac:dyDescent="0.25">
      <c r="A13" s="11" t="s">
        <v>93</v>
      </c>
      <c r="B13" s="28" t="s">
        <v>90</v>
      </c>
      <c r="C13" s="18">
        <v>46186</v>
      </c>
      <c r="D13" s="19">
        <v>0.45833333333333298</v>
      </c>
      <c r="E13" s="20" t="s">
        <v>17</v>
      </c>
      <c r="F13" s="14" t="s">
        <v>48</v>
      </c>
      <c r="G13" s="14" t="s">
        <v>57</v>
      </c>
      <c r="H13" s="21">
        <v>1</v>
      </c>
      <c r="I13" s="21">
        <v>1</v>
      </c>
      <c r="J13" s="22">
        <f t="shared" si="0"/>
        <v>1</v>
      </c>
      <c r="K13" s="22">
        <f t="shared" si="1"/>
        <v>1</v>
      </c>
      <c r="L13" s="23" t="str">
        <f t="shared" si="2"/>
        <v>Unentschieden</v>
      </c>
      <c r="M13" s="11" t="str">
        <f t="shared" si="3"/>
        <v>Beendet</v>
      </c>
    </row>
    <row r="14" spans="1:13" x14ac:dyDescent="0.25">
      <c r="A14" s="24" t="s">
        <v>94</v>
      </c>
      <c r="B14" s="29" t="s">
        <v>90</v>
      </c>
      <c r="C14" s="18">
        <v>46186</v>
      </c>
      <c r="D14" s="19">
        <v>0.48958333333333298</v>
      </c>
      <c r="E14" s="20" t="s">
        <v>92</v>
      </c>
      <c r="F14" s="14" t="s">
        <v>53</v>
      </c>
      <c r="G14" s="14" t="s">
        <v>61</v>
      </c>
      <c r="H14" s="21">
        <v>2</v>
      </c>
      <c r="I14" s="21">
        <v>2</v>
      </c>
      <c r="J14" s="26">
        <f t="shared" si="0"/>
        <v>1</v>
      </c>
      <c r="K14" s="26">
        <f t="shared" si="1"/>
        <v>1</v>
      </c>
      <c r="L14" s="27" t="str">
        <f t="shared" si="2"/>
        <v>Unentschieden</v>
      </c>
      <c r="M14" s="24" t="str">
        <f t="shared" si="3"/>
        <v>Beendet</v>
      </c>
    </row>
    <row r="15" spans="1:13" x14ac:dyDescent="0.25">
      <c r="A15" s="11" t="s">
        <v>95</v>
      </c>
      <c r="B15" s="28" t="s">
        <v>90</v>
      </c>
      <c r="C15" s="18">
        <v>46186</v>
      </c>
      <c r="D15" s="19">
        <v>0.54166666666666696</v>
      </c>
      <c r="E15" s="20" t="s">
        <v>17</v>
      </c>
      <c r="F15" s="14" t="s">
        <v>48</v>
      </c>
      <c r="G15" s="14" t="s">
        <v>61</v>
      </c>
      <c r="H15" s="21">
        <v>3</v>
      </c>
      <c r="I15" s="21">
        <v>0</v>
      </c>
      <c r="J15" s="22">
        <f t="shared" si="0"/>
        <v>3</v>
      </c>
      <c r="K15" s="22">
        <f t="shared" si="1"/>
        <v>0</v>
      </c>
      <c r="L15" s="23" t="str">
        <f t="shared" si="2"/>
        <v>Panther West</v>
      </c>
      <c r="M15" s="11" t="str">
        <f t="shared" si="3"/>
        <v>Beendet</v>
      </c>
    </row>
    <row r="16" spans="1:13" x14ac:dyDescent="0.25">
      <c r="A16" s="24" t="s">
        <v>96</v>
      </c>
      <c r="B16" s="29" t="s">
        <v>90</v>
      </c>
      <c r="C16" s="18">
        <v>46186</v>
      </c>
      <c r="D16" s="19">
        <v>0.57291666666666696</v>
      </c>
      <c r="E16" s="20" t="s">
        <v>92</v>
      </c>
      <c r="F16" s="14" t="s">
        <v>53</v>
      </c>
      <c r="G16" s="14" t="s">
        <v>57</v>
      </c>
      <c r="H16" s="21">
        <v>0</v>
      </c>
      <c r="I16" s="21">
        <v>2</v>
      </c>
      <c r="J16" s="26">
        <f t="shared" si="0"/>
        <v>0</v>
      </c>
      <c r="K16" s="26">
        <f t="shared" si="1"/>
        <v>3</v>
      </c>
      <c r="L16" s="27" t="str">
        <f t="shared" si="2"/>
        <v>Kondor United</v>
      </c>
      <c r="M16" s="24" t="str">
        <f t="shared" si="3"/>
        <v>Beendet</v>
      </c>
    </row>
    <row r="17" spans="1:13" x14ac:dyDescent="0.25">
      <c r="A17" s="11" t="s">
        <v>97</v>
      </c>
      <c r="B17" s="30" t="s">
        <v>15</v>
      </c>
      <c r="C17" s="18">
        <v>46187</v>
      </c>
      <c r="D17" s="19">
        <v>0.41666666666666702</v>
      </c>
      <c r="E17" s="20" t="s">
        <v>82</v>
      </c>
      <c r="F17" s="14" t="s">
        <v>30</v>
      </c>
      <c r="G17" s="14" t="s">
        <v>57</v>
      </c>
      <c r="H17" s="21">
        <v>2</v>
      </c>
      <c r="I17" s="21">
        <v>1</v>
      </c>
      <c r="J17" s="22">
        <f t="shared" si="0"/>
        <v>3</v>
      </c>
      <c r="K17" s="22">
        <f t="shared" si="1"/>
        <v>0</v>
      </c>
      <c r="L17" s="23" t="str">
        <f t="shared" si="2"/>
        <v>Falken Nord</v>
      </c>
      <c r="M17" s="11" t="str">
        <f t="shared" si="3"/>
        <v>Beendet</v>
      </c>
    </row>
    <row r="18" spans="1:13" x14ac:dyDescent="0.25">
      <c r="A18" s="24" t="s">
        <v>98</v>
      </c>
      <c r="B18" s="31" t="s">
        <v>15</v>
      </c>
      <c r="C18" s="18">
        <v>46187</v>
      </c>
      <c r="D18" s="19">
        <v>0.47916666666666702</v>
      </c>
      <c r="E18" s="20" t="s">
        <v>82</v>
      </c>
      <c r="F18" s="14" t="s">
        <v>48</v>
      </c>
      <c r="G18" s="14" t="s">
        <v>36</v>
      </c>
      <c r="H18" s="21">
        <v>1</v>
      </c>
      <c r="I18" s="21">
        <v>2</v>
      </c>
      <c r="J18" s="26">
        <f t="shared" si="0"/>
        <v>0</v>
      </c>
      <c r="K18" s="26">
        <f t="shared" si="1"/>
        <v>3</v>
      </c>
      <c r="L18" s="27" t="str">
        <f t="shared" si="2"/>
        <v>Comets 07</v>
      </c>
      <c r="M18" s="24" t="str">
        <f t="shared" si="3"/>
        <v>Beendet</v>
      </c>
    </row>
    <row r="19" spans="1:13" x14ac:dyDescent="0.25">
      <c r="A19" s="11" t="s">
        <v>99</v>
      </c>
      <c r="B19" s="32" t="s">
        <v>100</v>
      </c>
      <c r="C19" s="18">
        <v>46187</v>
      </c>
      <c r="D19" s="19">
        <v>0.5625</v>
      </c>
      <c r="E19" s="20" t="s">
        <v>82</v>
      </c>
      <c r="F19" s="14" t="s">
        <v>57</v>
      </c>
      <c r="G19" s="14" t="s">
        <v>48</v>
      </c>
      <c r="H19" s="21">
        <v>2</v>
      </c>
      <c r="I19" s="21">
        <v>1</v>
      </c>
      <c r="J19" s="22">
        <f t="shared" si="0"/>
        <v>3</v>
      </c>
      <c r="K19" s="22">
        <f t="shared" si="1"/>
        <v>0</v>
      </c>
      <c r="L19" s="23" t="str">
        <f t="shared" si="2"/>
        <v>Kondor United</v>
      </c>
      <c r="M19" s="11" t="str">
        <f t="shared" si="3"/>
        <v>Beendet</v>
      </c>
    </row>
    <row r="20" spans="1:13" x14ac:dyDescent="0.25">
      <c r="A20" s="24" t="s">
        <v>101</v>
      </c>
      <c r="B20" s="33" t="s">
        <v>16</v>
      </c>
      <c r="C20" s="18">
        <v>46187</v>
      </c>
      <c r="D20" s="19">
        <v>0.625</v>
      </c>
      <c r="E20" s="20" t="s">
        <v>82</v>
      </c>
      <c r="F20" s="14" t="s">
        <v>30</v>
      </c>
      <c r="G20" s="14" t="s">
        <v>36</v>
      </c>
      <c r="H20" s="21">
        <v>3</v>
      </c>
      <c r="I20" s="21">
        <v>2</v>
      </c>
      <c r="J20" s="26">
        <f t="shared" si="0"/>
        <v>3</v>
      </c>
      <c r="K20" s="26">
        <f t="shared" si="1"/>
        <v>0</v>
      </c>
      <c r="L20" s="27" t="str">
        <f t="shared" si="2"/>
        <v>Falken Nord</v>
      </c>
      <c r="M20" s="24" t="str">
        <f t="shared" si="3"/>
        <v>Beendet</v>
      </c>
    </row>
    <row r="22" spans="1:13" x14ac:dyDescent="0.25">
      <c r="A22" s="58" t="s">
        <v>102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</row>
  </sheetData>
  <autoFilter ref="A4:M20" xr:uid="{00000000-0009-0000-0000-000002000000}"/>
  <mergeCells count="3">
    <mergeCell ref="A1:M1"/>
    <mergeCell ref="A2:M2"/>
    <mergeCell ref="A22:M22"/>
  </mergeCells>
  <conditionalFormatting sqref="M5:M20">
    <cfRule type="cellIs" dxfId="3" priority="2" operator="equal">
      <formula>"Beendet"</formula>
    </cfRule>
    <cfRule type="cellIs" dxfId="2" priority="3" operator="equal">
      <formula>"Ausstehend"</formula>
    </cfRule>
  </conditionalFormatting>
  <pageMargins left="0.75" right="0.75" top="1" bottom="1" header="0.511811023622047" footer="0.511811023622047"/>
  <pageSetup fitToHeight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Teilnehmer!$B$5:$B$12</xm:f>
          </x14:formula1>
          <x14:formula2>
            <xm:f>0</xm:f>
          </x14:formula2>
          <xm:sqref>F5:G20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7233D"/>
    <pageSetUpPr fitToPage="1"/>
  </sheetPr>
  <dimension ref="A1:M18"/>
  <sheetViews>
    <sheetView showGridLines="0" zoomScaleNormal="100" workbookViewId="0">
      <selection sqref="A1:K1"/>
    </sheetView>
  </sheetViews>
  <sheetFormatPr baseColWidth="10" defaultColWidth="8.7109375" defaultRowHeight="15" x14ac:dyDescent="0.25"/>
  <cols>
    <col min="1" max="1" width="6" customWidth="1"/>
    <col min="2" max="2" width="20" customWidth="1"/>
    <col min="3" max="3" width="6" customWidth="1"/>
    <col min="4" max="6" width="5" customWidth="1"/>
    <col min="7" max="9" width="8" customWidth="1"/>
    <col min="10" max="10" width="9" customWidth="1"/>
    <col min="11" max="11" width="16" customWidth="1"/>
    <col min="12" max="12" width="2" customWidth="1"/>
    <col min="13" max="13" width="10" hidden="1" customWidth="1"/>
  </cols>
  <sheetData>
    <row r="1" spans="1:13" ht="39.75" customHeight="1" x14ac:dyDescent="0.25">
      <c r="A1" s="57" t="s">
        <v>103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3" ht="21.75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4" spans="1:13" ht="21.75" customHeight="1" x14ac:dyDescent="0.25">
      <c r="A4" s="59" t="s">
        <v>105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3" ht="19.5" customHeight="1" x14ac:dyDescent="0.25">
      <c r="A5" s="34" t="s">
        <v>106</v>
      </c>
      <c r="B5" s="34" t="s">
        <v>107</v>
      </c>
      <c r="C5" s="34" t="s">
        <v>108</v>
      </c>
      <c r="D5" s="34" t="s">
        <v>109</v>
      </c>
      <c r="E5" s="34" t="s">
        <v>110</v>
      </c>
      <c r="F5" s="34" t="s">
        <v>111</v>
      </c>
      <c r="G5" s="34" t="s">
        <v>112</v>
      </c>
      <c r="H5" s="34" t="s">
        <v>113</v>
      </c>
      <c r="I5" s="34" t="s">
        <v>114</v>
      </c>
      <c r="J5" s="34" t="s">
        <v>115</v>
      </c>
      <c r="K5" s="34" t="s">
        <v>116</v>
      </c>
    </row>
    <row r="6" spans="1:13" x14ac:dyDescent="0.25">
      <c r="A6" s="35">
        <f>RANK(M6,$M$6:$M$9,0)</f>
        <v>1</v>
      </c>
      <c r="B6" s="23" t="str">
        <f>Teilnehmer!$B$5</f>
        <v>Falken Nord</v>
      </c>
      <c r="C6" s="11">
        <f>D6+E6+F6</f>
        <v>3</v>
      </c>
      <c r="D6" s="11">
        <f>COUNTIFS(Spielplan!$B$5:$B$20,"Gruppe A",Spielplan!$F$5:$F$20,Teilnehmer!$B$5,Spielplan!$J$5:$J$20,3)+COUNTIFS(Spielplan!$B$5:$B$20,"Gruppe A",Spielplan!$G$5:$G$20,Teilnehmer!$B$5,Spielplan!$K$5:$K$20,3)</f>
        <v>2</v>
      </c>
      <c r="E6" s="11">
        <f>COUNTIFS(Spielplan!$B$5:$B$20,"Gruppe A",Spielplan!$F$5:$F$20,Teilnehmer!$B$5,Spielplan!$J$5:$J$20,1)+COUNTIFS(Spielplan!$B$5:$B$20,"Gruppe A",Spielplan!$G$5:$G$20,Teilnehmer!$B$5,Spielplan!$K$5:$K$20,1)</f>
        <v>1</v>
      </c>
      <c r="F6" s="11">
        <f>COUNTIFS(Spielplan!$B$5:$B$20,"Gruppe A",Spielplan!$F$5:$F$20,Teilnehmer!$B$5,Spielplan!$J$5:$J$20,0)+COUNTIFS(Spielplan!$B$5:$B$20,"Gruppe A",Spielplan!$G$5:$G$20,Teilnehmer!$B$5,Spielplan!$K$5:$K$20,0)</f>
        <v>0</v>
      </c>
      <c r="G6" s="11">
        <f>SUMIFS(Spielplan!$H$5:$H$20,Spielplan!$B$5:$B$20,"Gruppe A",Spielplan!$F$5:$F$20,Teilnehmer!$B$5)+SUMIFS(Spielplan!$I$5:$I$20,Spielplan!$B$5:$B$20,"Gruppe A",Spielplan!$G$5:$G$20,Teilnehmer!$B$5)</f>
        <v>7</v>
      </c>
      <c r="H6" s="11">
        <f>SUMIFS(Spielplan!$I$5:$I$20,Spielplan!$B$5:$B$20,"Gruppe A",Spielplan!$F$5:$F$20,Teilnehmer!$B$5)+SUMIFS(Spielplan!$H$5:$H$20,Spielplan!$B$5:$B$20,"Gruppe A",Spielplan!$G$5:$G$20,Teilnehmer!$B$5)</f>
        <v>3</v>
      </c>
      <c r="I6" s="11">
        <f>G6-H6</f>
        <v>4</v>
      </c>
      <c r="J6" s="36">
        <f>D6*3+E6</f>
        <v>7</v>
      </c>
      <c r="K6" s="37" t="str">
        <f>IF(A6&lt;=2,"→ Halbfinale","")</f>
        <v>→ Halbfinale</v>
      </c>
      <c r="M6" s="38">
        <f>J6*10000+I6*100+G6</f>
        <v>70407</v>
      </c>
    </row>
    <row r="7" spans="1:13" x14ac:dyDescent="0.25">
      <c r="A7" s="39">
        <f>RANK(M7,$M$6:$M$9,0)</f>
        <v>2</v>
      </c>
      <c r="B7" s="40" t="str">
        <f>Teilnehmer!$B$6</f>
        <v>Comets 07</v>
      </c>
      <c r="C7" s="15">
        <f>D7+E7+F7</f>
        <v>3</v>
      </c>
      <c r="D7" s="15">
        <f>COUNTIFS(Spielplan!$B$5:$B$20,"Gruppe A",Spielplan!$F$5:$F$20,Teilnehmer!$B$6,Spielplan!$J$5:$J$20,3)+COUNTIFS(Spielplan!$B$5:$B$20,"Gruppe A",Spielplan!$G$5:$G$20,Teilnehmer!$B$6,Spielplan!$K$5:$K$20,3)</f>
        <v>2</v>
      </c>
      <c r="E7" s="15">
        <f>COUNTIFS(Spielplan!$B$5:$B$20,"Gruppe A",Spielplan!$F$5:$F$20,Teilnehmer!$B$6,Spielplan!$J$5:$J$20,1)+COUNTIFS(Spielplan!$B$5:$B$20,"Gruppe A",Spielplan!$G$5:$G$20,Teilnehmer!$B$6,Spielplan!$K$5:$K$20,1)</f>
        <v>0</v>
      </c>
      <c r="F7" s="15">
        <f>COUNTIFS(Spielplan!$B$5:$B$20,"Gruppe A",Spielplan!$F$5:$F$20,Teilnehmer!$B$6,Spielplan!$J$5:$J$20,0)+COUNTIFS(Spielplan!$B$5:$B$20,"Gruppe A",Spielplan!$G$5:$G$20,Teilnehmer!$B$6,Spielplan!$K$5:$K$20,0)</f>
        <v>1</v>
      </c>
      <c r="G7" s="15">
        <f>SUMIFS(Spielplan!$H$5:$H$20,Spielplan!$B$5:$B$20,"Gruppe A",Spielplan!$F$5:$F$20,Teilnehmer!$B$6)+SUMIFS(Spielplan!$I$5:$I$20,Spielplan!$B$5:$B$20,"Gruppe A",Spielplan!$G$5:$G$20,Teilnehmer!$B$6)</f>
        <v>4</v>
      </c>
      <c r="H7" s="15">
        <f>SUMIFS(Spielplan!$I$5:$I$20,Spielplan!$B$5:$B$20,"Gruppe A",Spielplan!$F$5:$F$20,Teilnehmer!$B$6)+SUMIFS(Spielplan!$H$5:$H$20,Spielplan!$B$5:$B$20,"Gruppe A",Spielplan!$G$5:$G$20,Teilnehmer!$B$6)</f>
        <v>4</v>
      </c>
      <c r="I7" s="15">
        <f>G7-H7</f>
        <v>0</v>
      </c>
      <c r="J7" s="41">
        <f>D7*3+E7</f>
        <v>6</v>
      </c>
      <c r="K7" s="42" t="str">
        <f>IF(A7&lt;=2,"→ Halbfinale","")</f>
        <v>→ Halbfinale</v>
      </c>
      <c r="M7" s="38">
        <f>J7*10000+I7*100+G7</f>
        <v>60004</v>
      </c>
    </row>
    <row r="8" spans="1:13" x14ac:dyDescent="0.25">
      <c r="A8" s="35">
        <f>RANK(M8,$M$6:$M$9,0)</f>
        <v>4</v>
      </c>
      <c r="B8" s="23" t="str">
        <f>Teilnehmer!$B$7</f>
        <v>Titanen City</v>
      </c>
      <c r="C8" s="11">
        <f>D8+E8+F8</f>
        <v>3</v>
      </c>
      <c r="D8" s="11">
        <f>COUNTIFS(Spielplan!$B$5:$B$20,"Gruppe A",Spielplan!$F$5:$F$20,Teilnehmer!$B$7,Spielplan!$J$5:$J$20,3)+COUNTIFS(Spielplan!$B$5:$B$20,"Gruppe A",Spielplan!$G$5:$G$20,Teilnehmer!$B$7,Spielplan!$K$5:$K$20,3)</f>
        <v>0</v>
      </c>
      <c r="E8" s="11">
        <f>COUNTIFS(Spielplan!$B$5:$B$20,"Gruppe A",Spielplan!$F$5:$F$20,Teilnehmer!$B$7,Spielplan!$J$5:$J$20,1)+COUNTIFS(Spielplan!$B$5:$B$20,"Gruppe A",Spielplan!$G$5:$G$20,Teilnehmer!$B$7,Spielplan!$K$5:$K$20,1)</f>
        <v>1</v>
      </c>
      <c r="F8" s="11">
        <f>COUNTIFS(Spielplan!$B$5:$B$20,"Gruppe A",Spielplan!$F$5:$F$20,Teilnehmer!$B$7,Spielplan!$J$5:$J$20,0)+COUNTIFS(Spielplan!$B$5:$B$20,"Gruppe A",Spielplan!$G$5:$G$20,Teilnehmer!$B$7,Spielplan!$K$5:$K$20,0)</f>
        <v>2</v>
      </c>
      <c r="G8" s="11">
        <f>SUMIFS(Spielplan!$H$5:$H$20,Spielplan!$B$5:$B$20,"Gruppe A",Spielplan!$F$5:$F$20,Teilnehmer!$B$7)+SUMIFS(Spielplan!$I$5:$I$20,Spielplan!$B$5:$B$20,"Gruppe A",Spielplan!$G$5:$G$20,Teilnehmer!$B$7)</f>
        <v>1</v>
      </c>
      <c r="H8" s="11">
        <f>SUMIFS(Spielplan!$I$5:$I$20,Spielplan!$B$5:$B$20,"Gruppe A",Spielplan!$F$5:$F$20,Teilnehmer!$B$7)+SUMIFS(Spielplan!$H$5:$H$20,Spielplan!$B$5:$B$20,"Gruppe A",Spielplan!$G$5:$G$20,Teilnehmer!$B$7)</f>
        <v>4</v>
      </c>
      <c r="I8" s="11">
        <f>G8-H8</f>
        <v>-3</v>
      </c>
      <c r="J8" s="36">
        <f>D8*3+E8</f>
        <v>1</v>
      </c>
      <c r="K8" s="37" t="str">
        <f>IF(A8&lt;=2,"→ Halbfinale","")</f>
        <v/>
      </c>
      <c r="M8" s="38">
        <f>J8*10000+I8*100+G8</f>
        <v>9701</v>
      </c>
    </row>
    <row r="9" spans="1:13" x14ac:dyDescent="0.25">
      <c r="A9" s="39">
        <f>RANK(M9,$M$6:$M$9,0)</f>
        <v>3</v>
      </c>
      <c r="B9" s="40" t="str">
        <f>Teilnehmer!$B$8</f>
        <v>Orkan Ost</v>
      </c>
      <c r="C9" s="15">
        <f>D9+E9+F9</f>
        <v>3</v>
      </c>
      <c r="D9" s="15">
        <f>COUNTIFS(Spielplan!$B$5:$B$20,"Gruppe A",Spielplan!$F$5:$F$20,Teilnehmer!$B$8,Spielplan!$J$5:$J$20,3)+COUNTIFS(Spielplan!$B$5:$B$20,"Gruppe A",Spielplan!$G$5:$G$20,Teilnehmer!$B$8,Spielplan!$K$5:$K$20,3)</f>
        <v>0</v>
      </c>
      <c r="E9" s="15">
        <f>COUNTIFS(Spielplan!$B$5:$B$20,"Gruppe A",Spielplan!$F$5:$F$20,Teilnehmer!$B$8,Spielplan!$J$5:$J$20,1)+COUNTIFS(Spielplan!$B$5:$B$20,"Gruppe A",Spielplan!$G$5:$G$20,Teilnehmer!$B$8,Spielplan!$K$5:$K$20,1)</f>
        <v>2</v>
      </c>
      <c r="F9" s="15">
        <f>COUNTIFS(Spielplan!$B$5:$B$20,"Gruppe A",Spielplan!$F$5:$F$20,Teilnehmer!$B$8,Spielplan!$J$5:$J$20,0)+COUNTIFS(Spielplan!$B$5:$B$20,"Gruppe A",Spielplan!$G$5:$G$20,Teilnehmer!$B$8,Spielplan!$K$5:$K$20,0)</f>
        <v>1</v>
      </c>
      <c r="G9" s="15">
        <f>SUMIFS(Spielplan!$H$5:$H$20,Spielplan!$B$5:$B$20,"Gruppe A",Spielplan!$F$5:$F$20,Teilnehmer!$B$8)+SUMIFS(Spielplan!$I$5:$I$20,Spielplan!$B$5:$B$20,"Gruppe A",Spielplan!$G$5:$G$20,Teilnehmer!$B$8)</f>
        <v>4</v>
      </c>
      <c r="H9" s="15">
        <f>SUMIFS(Spielplan!$I$5:$I$20,Spielplan!$B$5:$B$20,"Gruppe A",Spielplan!$F$5:$F$20,Teilnehmer!$B$8)+SUMIFS(Spielplan!$H$5:$H$20,Spielplan!$B$5:$B$20,"Gruppe A",Spielplan!$G$5:$G$20,Teilnehmer!$B$8)</f>
        <v>5</v>
      </c>
      <c r="I9" s="15">
        <f>G9-H9</f>
        <v>-1</v>
      </c>
      <c r="J9" s="41">
        <f>D9*3+E9</f>
        <v>2</v>
      </c>
      <c r="K9" s="42" t="str">
        <f>IF(A9&lt;=2,"→ Halbfinale","")</f>
        <v/>
      </c>
      <c r="M9" s="38">
        <f>J9*10000+I9*100+G9</f>
        <v>19904</v>
      </c>
    </row>
    <row r="11" spans="1:13" ht="21.75" customHeight="1" x14ac:dyDescent="0.25">
      <c r="A11" s="60" t="s">
        <v>117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3" ht="19.5" customHeight="1" x14ac:dyDescent="0.25">
      <c r="A12" s="34" t="s">
        <v>106</v>
      </c>
      <c r="B12" s="34" t="s">
        <v>107</v>
      </c>
      <c r="C12" s="34" t="s">
        <v>108</v>
      </c>
      <c r="D12" s="34" t="s">
        <v>109</v>
      </c>
      <c r="E12" s="34" t="s">
        <v>110</v>
      </c>
      <c r="F12" s="34" t="s">
        <v>111</v>
      </c>
      <c r="G12" s="34" t="s">
        <v>112</v>
      </c>
      <c r="H12" s="34" t="s">
        <v>113</v>
      </c>
      <c r="I12" s="34" t="s">
        <v>114</v>
      </c>
      <c r="J12" s="34" t="s">
        <v>115</v>
      </c>
      <c r="K12" s="34" t="s">
        <v>116</v>
      </c>
    </row>
    <row r="13" spans="1:13" x14ac:dyDescent="0.25">
      <c r="A13" s="35">
        <f>RANK(M13,$M$13:$M$16,0)</f>
        <v>1</v>
      </c>
      <c r="B13" s="23" t="str">
        <f>Teilnehmer!$B$9</f>
        <v>Panther West</v>
      </c>
      <c r="C13" s="11">
        <f>D13+E13+F13</f>
        <v>3</v>
      </c>
      <c r="D13" s="11">
        <f>COUNTIFS(Spielplan!$B$5:$B$20,"Gruppe B",Spielplan!$F$5:$F$20,Teilnehmer!$B$9,Spielplan!$J$5:$J$20,3)+COUNTIFS(Spielplan!$B$5:$B$20,"Gruppe B",Spielplan!$G$5:$G$20,Teilnehmer!$B$9,Spielplan!$K$5:$K$20,3)</f>
        <v>2</v>
      </c>
      <c r="E13" s="11">
        <f>COUNTIFS(Spielplan!$B$5:$B$20,"Gruppe B",Spielplan!$F$5:$F$20,Teilnehmer!$B$9,Spielplan!$J$5:$J$20,1)+COUNTIFS(Spielplan!$B$5:$B$20,"Gruppe B",Spielplan!$G$5:$G$20,Teilnehmer!$B$9,Spielplan!$K$5:$K$20,1)</f>
        <v>1</v>
      </c>
      <c r="F13" s="11">
        <f>COUNTIFS(Spielplan!$B$5:$B$20,"Gruppe B",Spielplan!$F$5:$F$20,Teilnehmer!$B$9,Spielplan!$J$5:$J$20,0)+COUNTIFS(Spielplan!$B$5:$B$20,"Gruppe B",Spielplan!$G$5:$G$20,Teilnehmer!$B$9,Spielplan!$K$5:$K$20,0)</f>
        <v>0</v>
      </c>
      <c r="G13" s="11">
        <f>SUMIFS(Spielplan!$H$5:$H$20,Spielplan!$B$5:$B$20,"Gruppe B",Spielplan!$F$5:$F$20,Teilnehmer!$B$9)+SUMIFS(Spielplan!$I$5:$I$20,Spielplan!$B$5:$B$20,"Gruppe B",Spielplan!$G$5:$G$20,Teilnehmer!$B$9)</f>
        <v>6</v>
      </c>
      <c r="H13" s="11">
        <f>SUMIFS(Spielplan!$I$5:$I$20,Spielplan!$B$5:$B$20,"Gruppe B",Spielplan!$F$5:$F$20,Teilnehmer!$B$9)+SUMIFS(Spielplan!$H$5:$H$20,Spielplan!$B$5:$B$20,"Gruppe B",Spielplan!$G$5:$G$20,Teilnehmer!$B$9)</f>
        <v>2</v>
      </c>
      <c r="I13" s="11">
        <f>G13-H13</f>
        <v>4</v>
      </c>
      <c r="J13" s="36">
        <f>D13*3+E13</f>
        <v>7</v>
      </c>
      <c r="K13" s="37" t="str">
        <f>IF(A13&lt;=2,"→ Halbfinale","")</f>
        <v>→ Halbfinale</v>
      </c>
      <c r="M13" s="38">
        <f>J13*10000+I13*100+G13</f>
        <v>70406</v>
      </c>
    </row>
    <row r="14" spans="1:13" x14ac:dyDescent="0.25">
      <c r="A14" s="39">
        <f>RANK(M14,$M$13:$M$16,0)</f>
        <v>3</v>
      </c>
      <c r="B14" s="40" t="str">
        <f>Teilnehmer!$B$10</f>
        <v>Vulkan SV</v>
      </c>
      <c r="C14" s="15">
        <f>D14+E14+F14</f>
        <v>3</v>
      </c>
      <c r="D14" s="15">
        <f>COUNTIFS(Spielplan!$B$5:$B$20,"Gruppe B",Spielplan!$F$5:$F$20,Teilnehmer!$B$10,Spielplan!$J$5:$J$20,3)+COUNTIFS(Spielplan!$B$5:$B$20,"Gruppe B",Spielplan!$G$5:$G$20,Teilnehmer!$B$10,Spielplan!$K$5:$K$20,3)</f>
        <v>0</v>
      </c>
      <c r="E14" s="15">
        <f>COUNTIFS(Spielplan!$B$5:$B$20,"Gruppe B",Spielplan!$F$5:$F$20,Teilnehmer!$B$10,Spielplan!$J$5:$J$20,1)+COUNTIFS(Spielplan!$B$5:$B$20,"Gruppe B",Spielplan!$G$5:$G$20,Teilnehmer!$B$10,Spielplan!$K$5:$K$20,1)</f>
        <v>1</v>
      </c>
      <c r="F14" s="15">
        <f>COUNTIFS(Spielplan!$B$5:$B$20,"Gruppe B",Spielplan!$F$5:$F$20,Teilnehmer!$B$10,Spielplan!$J$5:$J$20,0)+COUNTIFS(Spielplan!$B$5:$B$20,"Gruppe B",Spielplan!$G$5:$G$20,Teilnehmer!$B$10,Spielplan!$K$5:$K$20,0)</f>
        <v>2</v>
      </c>
      <c r="G14" s="15">
        <f>SUMIFS(Spielplan!$H$5:$H$20,Spielplan!$B$5:$B$20,"Gruppe B",Spielplan!$F$5:$F$20,Teilnehmer!$B$10)+SUMIFS(Spielplan!$I$5:$I$20,Spielplan!$B$5:$B$20,"Gruppe B",Spielplan!$G$5:$G$20,Teilnehmer!$B$10)</f>
        <v>3</v>
      </c>
      <c r="H14" s="15">
        <f>SUMIFS(Spielplan!$I$5:$I$20,Spielplan!$B$5:$B$20,"Gruppe B",Spielplan!$F$5:$F$20,Teilnehmer!$B$10)+SUMIFS(Spielplan!$H$5:$H$20,Spielplan!$B$5:$B$20,"Gruppe B",Spielplan!$G$5:$G$20,Teilnehmer!$B$10)</f>
        <v>6</v>
      </c>
      <c r="I14" s="15">
        <f>G14-H14</f>
        <v>-3</v>
      </c>
      <c r="J14" s="41">
        <f>D14*3+E14</f>
        <v>1</v>
      </c>
      <c r="K14" s="42" t="str">
        <f>IF(A14&lt;=2,"→ Halbfinale","")</f>
        <v/>
      </c>
      <c r="M14" s="38">
        <f>J14*10000+I14*100+G14</f>
        <v>9703</v>
      </c>
    </row>
    <row r="15" spans="1:13" x14ac:dyDescent="0.25">
      <c r="A15" s="35">
        <f>RANK(M15,$M$13:$M$16,0)</f>
        <v>2</v>
      </c>
      <c r="B15" s="23" t="str">
        <f>Teilnehmer!$B$11</f>
        <v>Kondor United</v>
      </c>
      <c r="C15" s="11">
        <f>D15+E15+F15</f>
        <v>3</v>
      </c>
      <c r="D15" s="11">
        <f>COUNTIFS(Spielplan!$B$5:$B$20,"Gruppe B",Spielplan!$F$5:$F$20,Teilnehmer!$B$11,Spielplan!$J$5:$J$20,3)+COUNTIFS(Spielplan!$B$5:$B$20,"Gruppe B",Spielplan!$G$5:$G$20,Teilnehmer!$B$11,Spielplan!$K$5:$K$20,3)</f>
        <v>2</v>
      </c>
      <c r="E15" s="11">
        <f>COUNTIFS(Spielplan!$B$5:$B$20,"Gruppe B",Spielplan!$F$5:$F$20,Teilnehmer!$B$11,Spielplan!$J$5:$J$20,1)+COUNTIFS(Spielplan!$B$5:$B$20,"Gruppe B",Spielplan!$G$5:$G$20,Teilnehmer!$B$11,Spielplan!$K$5:$K$20,1)</f>
        <v>1</v>
      </c>
      <c r="F15" s="11">
        <f>COUNTIFS(Spielplan!$B$5:$B$20,"Gruppe B",Spielplan!$F$5:$F$20,Teilnehmer!$B$11,Spielplan!$J$5:$J$20,0)+COUNTIFS(Spielplan!$B$5:$B$20,"Gruppe B",Spielplan!$G$5:$G$20,Teilnehmer!$B$11,Spielplan!$K$5:$K$20,0)</f>
        <v>0</v>
      </c>
      <c r="G15" s="11">
        <f>SUMIFS(Spielplan!$H$5:$H$20,Spielplan!$B$5:$B$20,"Gruppe B",Spielplan!$F$5:$F$20,Teilnehmer!$B$11)+SUMIFS(Spielplan!$I$5:$I$20,Spielplan!$B$5:$B$20,"Gruppe B",Spielplan!$G$5:$G$20,Teilnehmer!$B$11)</f>
        <v>4</v>
      </c>
      <c r="H15" s="11">
        <f>SUMIFS(Spielplan!$I$5:$I$20,Spielplan!$B$5:$B$20,"Gruppe B",Spielplan!$F$5:$F$20,Teilnehmer!$B$11)+SUMIFS(Spielplan!$H$5:$H$20,Spielplan!$B$5:$B$20,"Gruppe B",Spielplan!$G$5:$G$20,Teilnehmer!$B$11)</f>
        <v>1</v>
      </c>
      <c r="I15" s="11">
        <f>G15-H15</f>
        <v>3</v>
      </c>
      <c r="J15" s="36">
        <f>D15*3+E15</f>
        <v>7</v>
      </c>
      <c r="K15" s="37" t="str">
        <f>IF(A15&lt;=2,"→ Halbfinale","")</f>
        <v>→ Halbfinale</v>
      </c>
      <c r="M15" s="38">
        <f>J15*10000+I15*100+G15</f>
        <v>70304</v>
      </c>
    </row>
    <row r="16" spans="1:13" x14ac:dyDescent="0.25">
      <c r="A16" s="39">
        <f>RANK(M16,$M$13:$M$16,0)</f>
        <v>4</v>
      </c>
      <c r="B16" s="40" t="str">
        <f>Teilnehmer!$B$12</f>
        <v>Delfine Süd</v>
      </c>
      <c r="C16" s="15">
        <f>D16+E16+F16</f>
        <v>3</v>
      </c>
      <c r="D16" s="15">
        <f>COUNTIFS(Spielplan!$B$5:$B$20,"Gruppe B",Spielplan!$F$5:$F$20,Teilnehmer!$B$12,Spielplan!$J$5:$J$20,3)+COUNTIFS(Spielplan!$B$5:$B$20,"Gruppe B",Spielplan!$G$5:$G$20,Teilnehmer!$B$12,Spielplan!$K$5:$K$20,3)</f>
        <v>0</v>
      </c>
      <c r="E16" s="15">
        <f>COUNTIFS(Spielplan!$B$5:$B$20,"Gruppe B",Spielplan!$F$5:$F$20,Teilnehmer!$B$12,Spielplan!$J$5:$J$20,1)+COUNTIFS(Spielplan!$B$5:$B$20,"Gruppe B",Spielplan!$G$5:$G$20,Teilnehmer!$B$12,Spielplan!$K$5:$K$20,1)</f>
        <v>1</v>
      </c>
      <c r="F16" s="15">
        <f>COUNTIFS(Spielplan!$B$5:$B$20,"Gruppe B",Spielplan!$F$5:$F$20,Teilnehmer!$B$12,Spielplan!$J$5:$J$20,0)+COUNTIFS(Spielplan!$B$5:$B$20,"Gruppe B",Spielplan!$G$5:$G$20,Teilnehmer!$B$12,Spielplan!$K$5:$K$20,0)</f>
        <v>2</v>
      </c>
      <c r="G16" s="15">
        <f>SUMIFS(Spielplan!$H$5:$H$20,Spielplan!$B$5:$B$20,"Gruppe B",Spielplan!$F$5:$F$20,Teilnehmer!$B$12)+SUMIFS(Spielplan!$I$5:$I$20,Spielplan!$B$5:$B$20,"Gruppe B",Spielplan!$G$5:$G$20,Teilnehmer!$B$12)</f>
        <v>2</v>
      </c>
      <c r="H16" s="15">
        <f>SUMIFS(Spielplan!$I$5:$I$20,Spielplan!$B$5:$B$20,"Gruppe B",Spielplan!$F$5:$F$20,Teilnehmer!$B$12)+SUMIFS(Spielplan!$H$5:$H$20,Spielplan!$B$5:$B$20,"Gruppe B",Spielplan!$G$5:$G$20,Teilnehmer!$B$12)</f>
        <v>6</v>
      </c>
      <c r="I16" s="15">
        <f>G16-H16</f>
        <v>-4</v>
      </c>
      <c r="J16" s="41">
        <f>D16*3+E16</f>
        <v>1</v>
      </c>
      <c r="K16" s="42" t="str">
        <f>IF(A16&lt;=2,"→ Halbfinale","")</f>
        <v/>
      </c>
      <c r="M16" s="38">
        <f>J16*10000+I16*100+G16</f>
        <v>9602</v>
      </c>
    </row>
    <row r="18" spans="1:11" ht="21.75" customHeight="1" x14ac:dyDescent="0.25">
      <c r="A18" s="45" t="s">
        <v>118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</row>
  </sheetData>
  <mergeCells count="5">
    <mergeCell ref="A1:K1"/>
    <mergeCell ref="A2:K2"/>
    <mergeCell ref="A4:K4"/>
    <mergeCell ref="A11:K11"/>
    <mergeCell ref="A18:K18"/>
  </mergeCells>
  <conditionalFormatting sqref="A6:K9">
    <cfRule type="expression" dxfId="1" priority="3">
      <formula>$A6&lt;=2</formula>
    </cfRule>
  </conditionalFormatting>
  <conditionalFormatting sqref="A13:K16">
    <cfRule type="expression" dxfId="0" priority="5">
      <formula>$A13&lt;=2</formula>
    </cfRule>
  </conditionalFormatting>
  <conditionalFormatting sqref="J6:J9">
    <cfRule type="dataBar" priority="2">
      <dataBar>
        <cfvo type="num" val="0"/>
        <cfvo type="num" val="9"/>
        <color rgb="FF3461B0"/>
      </dataBar>
      <extLst>
        <ext xmlns:x14="http://schemas.microsoft.com/office/spreadsheetml/2009/9/main" uri="{B025F937-C7B1-47D3-B67F-A62EFF666E3E}">
          <x14:id>{1FB76476-2F4C-4CD3-B131-A448D72B27D0}</x14:id>
        </ext>
      </extLst>
    </cfRule>
  </conditionalFormatting>
  <conditionalFormatting sqref="J13:J16">
    <cfRule type="dataBar" priority="4">
      <dataBar>
        <cfvo type="num" val="0"/>
        <cfvo type="num" val="9"/>
        <color rgb="FFE67E22"/>
      </dataBar>
      <extLst>
        <ext xmlns:x14="http://schemas.microsoft.com/office/spreadsheetml/2009/9/main" uri="{B025F937-C7B1-47D3-B67F-A62EFF666E3E}">
          <x14:id>{C7404220-979C-4134-8387-D0A2DA6BDC81}</x14:id>
        </ext>
      </extLst>
    </cfRule>
  </conditionalFormatting>
  <pageMargins left="0.75" right="0.75" top="1" bottom="1" header="0.511811023622047" footer="0.511811023622047"/>
  <pageSetup fitToHeight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B76476-2F4C-4CD3-B131-A448D72B27D0}">
            <x14:dataBar axisPosition="none">
              <x14:cfvo type="num">
                <xm:f>0</xm:f>
              </x14:cfvo>
              <x14:cfvo type="num">
                <xm:f>9</xm:f>
              </x14:cfvo>
              <x14:negativeFillColor rgb="FF3461B0"/>
            </x14:dataBar>
          </x14:cfRule>
          <xm:sqref>J6:J9</xm:sqref>
        </x14:conditionalFormatting>
        <x14:conditionalFormatting xmlns:xm="http://schemas.microsoft.com/office/excel/2006/main">
          <x14:cfRule type="dataBar" id="{C7404220-979C-4134-8387-D0A2DA6BDC81}">
            <x14:dataBar axisPosition="none">
              <x14:cfvo type="num">
                <xm:f>0</xm:f>
              </x14:cfvo>
              <x14:cfvo type="num">
                <xm:f>9</xm:f>
              </x14:cfvo>
              <x14:negativeFillColor rgb="FFE67E22"/>
            </x14:dataBar>
          </x14:cfRule>
          <xm:sqref>J13:J16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Übersicht</vt:lpstr>
      <vt:lpstr>Teilnehmer</vt:lpstr>
      <vt:lpstr>Spielplan</vt:lpstr>
      <vt:lpstr>Rangliste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2</cp:revision>
  <dcterms:created xsi:type="dcterms:W3CDTF">2026-08-03T05:29:15Z</dcterms:created>
  <dcterms:modified xsi:type="dcterms:W3CDTF">2026-08-03T11:33:29Z</dcterms:modified>
  <dc:language>en-US</dc:language>
</cp:coreProperties>
</file>