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vertical\"/>
    </mc:Choice>
  </mc:AlternateContent>
  <xr:revisionPtr revIDLastSave="0" documentId="13_ncr:1_{1878C611-D5BB-46E6-B292-4F923B7630B2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Anleitung" sheetId="1" r:id="rId1"/>
    <sheet name="Rohstoffliste" sheetId="2" r:id="rId2"/>
    <sheet name="Rezeptkalkulation" sheetId="3" r:id="rId3"/>
    <sheet name="Preiskalkulation" sheetId="4" r:id="rId4"/>
  </sheets>
  <definedNames>
    <definedName name="_xlnm.Print_Titles" localSheetId="3">Preiskalkulation!$1:$6</definedName>
    <definedName name="_xlnm.Print_Titles" localSheetId="1">Rohstoffliste!$1:$6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4" l="1"/>
  <c r="J11" i="4" s="1"/>
  <c r="E11" i="4"/>
  <c r="G11" i="4" s="1"/>
  <c r="H11" i="4" s="1"/>
  <c r="F10" i="4"/>
  <c r="J10" i="4" s="1"/>
  <c r="E10" i="4"/>
  <c r="G10" i="4" s="1"/>
  <c r="H10" i="4" s="1"/>
  <c r="E9" i="4"/>
  <c r="B9" i="4"/>
  <c r="F9" i="4" s="1"/>
  <c r="J9" i="4" s="1"/>
  <c r="A9" i="4"/>
  <c r="E8" i="4"/>
  <c r="B8" i="4"/>
  <c r="F8" i="4" s="1"/>
  <c r="J8" i="4" s="1"/>
  <c r="A8" i="4"/>
  <c r="E7" i="4"/>
  <c r="B7" i="4"/>
  <c r="F7" i="4" s="1"/>
  <c r="J7" i="4" s="1"/>
  <c r="A7" i="4"/>
  <c r="E49" i="3"/>
  <c r="D49" i="3"/>
  <c r="C49" i="3"/>
  <c r="E48" i="3"/>
  <c r="D48" i="3"/>
  <c r="C48" i="3"/>
  <c r="E47" i="3"/>
  <c r="D47" i="3"/>
  <c r="C47" i="3"/>
  <c r="E46" i="3"/>
  <c r="D46" i="3"/>
  <c r="C46" i="3"/>
  <c r="D45" i="3"/>
  <c r="E45" i="3" s="1"/>
  <c r="C45" i="3"/>
  <c r="D44" i="3"/>
  <c r="E44" i="3" s="1"/>
  <c r="C43" i="3"/>
  <c r="D42" i="3"/>
  <c r="E42" i="3" s="1"/>
  <c r="C42" i="3"/>
  <c r="E33" i="3"/>
  <c r="D33" i="3"/>
  <c r="C33" i="3"/>
  <c r="E32" i="3"/>
  <c r="D32" i="3"/>
  <c r="C32" i="3"/>
  <c r="D31" i="3"/>
  <c r="E31" i="3" s="1"/>
  <c r="C30" i="3"/>
  <c r="D29" i="3"/>
  <c r="E29" i="3" s="1"/>
  <c r="C29" i="3"/>
  <c r="C28" i="3"/>
  <c r="C27" i="3"/>
  <c r="D26" i="3"/>
  <c r="E26" i="3" s="1"/>
  <c r="C26" i="3"/>
  <c r="E17" i="3"/>
  <c r="D17" i="3"/>
  <c r="C17" i="3"/>
  <c r="E16" i="3"/>
  <c r="D16" i="3"/>
  <c r="C16" i="3"/>
  <c r="D15" i="3"/>
  <c r="E15" i="3" s="1"/>
  <c r="C15" i="3"/>
  <c r="D14" i="3"/>
  <c r="E14" i="3" s="1"/>
  <c r="C14" i="3"/>
  <c r="C13" i="3"/>
  <c r="D12" i="3"/>
  <c r="E12" i="3" s="1"/>
  <c r="D11" i="3"/>
  <c r="E11" i="3" s="1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C31" i="3" s="1"/>
  <c r="G24" i="2"/>
  <c r="H23" i="2"/>
  <c r="G23" i="2"/>
  <c r="H22" i="2"/>
  <c r="G22" i="2"/>
  <c r="H21" i="2"/>
  <c r="C44" i="3" s="1"/>
  <c r="G21" i="2"/>
  <c r="H20" i="2"/>
  <c r="G20" i="2"/>
  <c r="D43" i="3" s="1"/>
  <c r="E43" i="3" s="1"/>
  <c r="H19" i="2"/>
  <c r="G19" i="2"/>
  <c r="H18" i="2"/>
  <c r="G18" i="2"/>
  <c r="D30" i="3" s="1"/>
  <c r="E30" i="3" s="1"/>
  <c r="H17" i="2"/>
  <c r="G17" i="2"/>
  <c r="D28" i="3" s="1"/>
  <c r="E28" i="3" s="1"/>
  <c r="H16" i="2"/>
  <c r="G16" i="2"/>
  <c r="D27" i="3" s="1"/>
  <c r="E27" i="3" s="1"/>
  <c r="H15" i="2"/>
  <c r="G15" i="2"/>
  <c r="H14" i="2"/>
  <c r="G14" i="2"/>
  <c r="H13" i="2"/>
  <c r="G13" i="2"/>
  <c r="H12" i="2"/>
  <c r="G12" i="2"/>
  <c r="H11" i="2"/>
  <c r="C12" i="3" s="1"/>
  <c r="G11" i="2"/>
  <c r="H10" i="2"/>
  <c r="G10" i="2"/>
  <c r="D13" i="3" s="1"/>
  <c r="E13" i="3" s="1"/>
  <c r="H9" i="2"/>
  <c r="G9" i="2"/>
  <c r="H8" i="2"/>
  <c r="C11" i="3" s="1"/>
  <c r="G8" i="2"/>
  <c r="H7" i="2"/>
  <c r="C10" i="3" s="1"/>
  <c r="G7" i="2"/>
  <c r="D10" i="3" s="1"/>
  <c r="E10" i="3" s="1"/>
  <c r="E50" i="3" l="1"/>
  <c r="E18" i="3"/>
  <c r="E34" i="3"/>
  <c r="M10" i="4"/>
  <c r="L10" i="4"/>
  <c r="K10" i="4"/>
  <c r="M11" i="4"/>
  <c r="L11" i="4"/>
  <c r="K11" i="4"/>
  <c r="E19" i="3" l="1"/>
  <c r="E20" i="3" s="1"/>
  <c r="C7" i="4" s="1"/>
  <c r="E35" i="3"/>
  <c r="E36" i="3"/>
  <c r="C8" i="4" s="1"/>
  <c r="E51" i="3"/>
  <c r="E52" i="3" s="1"/>
  <c r="C9" i="4" s="1"/>
  <c r="G9" i="4" l="1"/>
  <c r="H9" i="4" s="1"/>
  <c r="K9" i="4"/>
  <c r="L9" i="4"/>
  <c r="M9" i="4" s="1"/>
  <c r="G7" i="4"/>
  <c r="H7" i="4" s="1"/>
  <c r="K7" i="4"/>
  <c r="L7" i="4"/>
  <c r="G8" i="4"/>
  <c r="H8" i="4" s="1"/>
  <c r="L8" i="4"/>
  <c r="M8" i="4" s="1"/>
  <c r="K8" i="4"/>
  <c r="A15" i="4" l="1"/>
  <c r="J15" i="4" s="1"/>
  <c r="M7" i="4"/>
  <c r="D15" i="4"/>
</calcChain>
</file>

<file path=xl/sharedStrings.xml><?xml version="1.0" encoding="utf-8"?>
<sst xmlns="http://schemas.openxmlformats.org/spreadsheetml/2006/main" count="204" uniqueCount="134">
  <si>
    <t>PREISKALKULATION  GASTRONOMIE</t>
  </si>
  <si>
    <t>SO FUNKTIONIERT DIESE VORLAGE</t>
  </si>
  <si>
    <t>1.  Rohstoffliste</t>
  </si>
  <si>
    <t>Alle Zutaten mit Einkaufspreis und Gebindegröße erfassen. Der Einheitspreis (€ je Gramm/ml/Stück) wird automatisch berechnet.</t>
  </si>
  <si>
    <t>2.  Rezeptkalkulation</t>
  </si>
  <si>
    <t>Je Gericht die Zutaten auswählen und Mengen eingeben. Der Wareneinsatz je Portion wird inkl. Schwundzuschlag automatisch ermittelt.</t>
  </si>
  <si>
    <t>3.  Preiskalkulation</t>
  </si>
  <si>
    <t>Ziel-Wareneinsatz % festlegen → Aufschlagsfaktor, Netto- und Brutto-Verkaufspreis werden berechnet. Danach den runden Kartenpreis eintragen.</t>
  </si>
  <si>
    <t>4.  Deckungsbeitrag</t>
  </si>
  <si>
    <t>Ist-Wareneinsatz, Deckungsbeitrag je Portion und der Break-even je Monat zeigen, ob die Preise wirklich tragen.</t>
  </si>
  <si>
    <t>LEGENDE  ·  FARBCODIERUNG</t>
  </si>
  <si>
    <t>Eingabefeld</t>
  </si>
  <si>
    <t>Hier tragen Sie Ihre eigenen Werte ein.</t>
  </si>
  <si>
    <t>Berechnetes Feld</t>
  </si>
  <si>
    <t>Enthält eine Formel – bitte nicht überschreiben.</t>
  </si>
  <si>
    <t>Verweis (grün)</t>
  </si>
  <si>
    <t>Wert stammt automatisch aus einem anderen Tabellenblatt.</t>
  </si>
  <si>
    <t>Ampel Wareneinsatz-Quote:  grün &lt; 30 %   ·   gelb 30–35 %   ·   rot &gt; 35 %</t>
  </si>
  <si>
    <t>GLOBALE EINSTELLUNGEN &amp; RICHTWERTE  (STAND 2026)</t>
  </si>
  <si>
    <t>Die MwSt-Sätze werden automatisch in die Preiskalkulation übernommen. Schwund- und Wareneinsatz-Werte dienen als Richtwerte.</t>
  </si>
  <si>
    <t>Parameter</t>
  </si>
  <si>
    <t>Wert</t>
  </si>
  <si>
    <t>Hinweis</t>
  </si>
  <si>
    <t>MwSt-Satz Speisen</t>
  </si>
  <si>
    <t>Ermäßigter Satz – seit 01.01.2026 dauerhaft (automatisch übernommen)</t>
  </si>
  <si>
    <t>MwSt-Satz Getränke</t>
  </si>
  <si>
    <t>Regelsteuersatz – unverändert (automatisch übernommen)</t>
  </si>
  <si>
    <t>Standard-Schwundzuschlag</t>
  </si>
  <si>
    <t>Verlust durch Putzen, Garen, Verderb – Richtwert 3–8 %</t>
  </si>
  <si>
    <t>Ziel-Wareneinsatz Speisen</t>
  </si>
  <si>
    <t>Richtwert 25–32 % vom Netto-Verkaufspreis</t>
  </si>
  <si>
    <t>Ziel-Wareneinsatz Getränke</t>
  </si>
  <si>
    <t>Richtwert 15–22 % (alkoholfrei) bzw. 15–24 %</t>
  </si>
  <si>
    <t>ROHSTOFFLISTE</t>
  </si>
  <si>
    <t>Zentrale Preisliste aller Zutaten  ·  Einheitspreis wird automatisch berechnet</t>
  </si>
  <si>
    <t>Einkaufspreise netto erfassen. Gebindeeinheit wählen (kg · L · Stück · Portion). Der Einheitspreis rechnet auf g / ml / Stück herunter.</t>
  </si>
  <si>
    <t>Art.-Nr.</t>
  </si>
  <si>
    <t>Bezeichnung</t>
  </si>
  <si>
    <t>Kategorie</t>
  </si>
  <si>
    <t>EK-Preis
netto (€)</t>
  </si>
  <si>
    <t>Gebinde-
menge</t>
  </si>
  <si>
    <t>Einheit</t>
  </si>
  <si>
    <t>Einheitspreis
(€ / Basis)</t>
  </si>
  <si>
    <t>Basis</t>
  </si>
  <si>
    <t>R-001</t>
  </si>
  <si>
    <t>Rindfleisch (Gulasch)</t>
  </si>
  <si>
    <t>Fleisch / Fisch</t>
  </si>
  <si>
    <t>kg</t>
  </si>
  <si>
    <t>R-002</t>
  </si>
  <si>
    <t>Zwiebeln</t>
  </si>
  <si>
    <t>Gemüse &amp; Obst</t>
  </si>
  <si>
    <t>R-003</t>
  </si>
  <si>
    <t>Kartoffeln</t>
  </si>
  <si>
    <t>R-004</t>
  </si>
  <si>
    <t>Weizenmehl Type 405</t>
  </si>
  <si>
    <t>Trockenware</t>
  </si>
  <si>
    <t>R-005</t>
  </si>
  <si>
    <t>Speiseöl (Raps)</t>
  </si>
  <si>
    <t>Öle &amp; Fette</t>
  </si>
  <si>
    <t>L</t>
  </si>
  <si>
    <t>R-006</t>
  </si>
  <si>
    <t>Butter</t>
  </si>
  <si>
    <t>Molkerei &amp; Eier</t>
  </si>
  <si>
    <t>R-007</t>
  </si>
  <si>
    <t>Sahne 30 %</t>
  </si>
  <si>
    <t>R-008</t>
  </si>
  <si>
    <t>Eier (Größe M)</t>
  </si>
  <si>
    <t>Stück</t>
  </si>
  <si>
    <t>R-009</t>
  </si>
  <si>
    <t>Blattsalat gemischt</t>
  </si>
  <si>
    <t>R-010</t>
  </si>
  <si>
    <t>Tomaten</t>
  </si>
  <si>
    <t>R-011</t>
  </si>
  <si>
    <t>Salatgurke</t>
  </si>
  <si>
    <t>R-012</t>
  </si>
  <si>
    <t>Hartkäse gerieben</t>
  </si>
  <si>
    <t>R-013</t>
  </si>
  <si>
    <t>Olivenöl</t>
  </si>
  <si>
    <t>R-014</t>
  </si>
  <si>
    <t>Zucker</t>
  </si>
  <si>
    <t>R-015</t>
  </si>
  <si>
    <t>Zitronen</t>
  </si>
  <si>
    <t>R-016</t>
  </si>
  <si>
    <t>Mineralwasser still</t>
  </si>
  <si>
    <t>Getränke-Rohstoff</t>
  </si>
  <si>
    <t>R-017</t>
  </si>
  <si>
    <t>Knödel (Halbfertig)</t>
  </si>
  <si>
    <t>R-018</t>
  </si>
  <si>
    <t>Gewürze &amp; Kräuter (Pauschale)</t>
  </si>
  <si>
    <t>Gewürze &amp; Sonstiges</t>
  </si>
  <si>
    <t>Portion</t>
  </si>
  <si>
    <t>R-019</t>
  </si>
  <si>
    <t>Garnitur / Deko (Pauschale)</t>
  </si>
  <si>
    <t>REZEPTKALKULATION</t>
  </si>
  <si>
    <t>Wareneinsatz je Portion – Zutaten auswählen, Mengen eintragen</t>
  </si>
  <si>
    <t>Zutat aus der Liste wählen · Menge in g / ml / Stück · Kosten &amp; Wareneinsatz je Portion werden automatisch berechnet.</t>
  </si>
  <si>
    <t>REZEPT 1</t>
  </si>
  <si>
    <t>Gericht</t>
  </si>
  <si>
    <t>Rindergulasch mit Knödel</t>
  </si>
  <si>
    <t>Speise</t>
  </si>
  <si>
    <t>Portionen</t>
  </si>
  <si>
    <t>Zutat</t>
  </si>
  <si>
    <t>Menge</t>
  </si>
  <si>
    <t>Einheitspreis (€)</t>
  </si>
  <si>
    <t>Kosten (€)</t>
  </si>
  <si>
    <t>Wareneinsatz netto (gesamt)</t>
  </si>
  <si>
    <t>Schwundzuschlag</t>
  </si>
  <si>
    <t>Wareneinsatz je Portion</t>
  </si>
  <si>
    <t>REZEPT 2</t>
  </si>
  <si>
    <t>Großer Salatteller</t>
  </si>
  <si>
    <t>REZEPT 3</t>
  </si>
  <si>
    <t>Hausgemachte Zitronenlimonade 0,4 l</t>
  </si>
  <si>
    <t>Getränk</t>
  </si>
  <si>
    <t>PREISKALKULATION  &amp;  DECKUNGSBEITRAG</t>
  </si>
  <si>
    <t>Vom Wareneinsatz zum Kartenpreis  ·  Marge &amp; Break-even auf einen Blick  ·  Stand 2026</t>
  </si>
  <si>
    <t>Ziel-Wareneinsatz % und Kartenpreis (brutto) eingeben. Aufschlag, Netto-/Brutto-VK, Ist-Wareneinsatz und Deckungsbeitrag werden automatisch berechnet.</t>
  </si>
  <si>
    <t>Warenein-
satz/Port. (€)</t>
  </si>
  <si>
    <t>Ziel-
WE %</t>
  </si>
  <si>
    <t>Aufschlag-
faktor</t>
  </si>
  <si>
    <t>MwSt</t>
  </si>
  <si>
    <t>Netto-VK
kalk. (€)</t>
  </si>
  <si>
    <t>Brutto-VK
kalk. (€)</t>
  </si>
  <si>
    <t>Kartenpreis
brutto (€)</t>
  </si>
  <si>
    <t>Netto-VK
effektiv (€)</t>
  </si>
  <si>
    <t>Ist-
WE %</t>
  </si>
  <si>
    <t>Deckungs-
beitrag (€)</t>
  </si>
  <si>
    <t>DB-
Marge %</t>
  </si>
  <si>
    <t>KENNZAHLEN &amp; BREAK-EVEN</t>
  </si>
  <si>
    <t>Ø Deckungsbeitrag / Portion</t>
  </si>
  <si>
    <t>Ø Ist-Wareneinsatz</t>
  </si>
  <si>
    <t>Fixkosten / Monat (Eingabe)</t>
  </si>
  <si>
    <t>Break-even Portionen / Monat</t>
  </si>
  <si>
    <t>Break-even = Fixkosten je Monat ÷ durchschnittlicher Deckungsbeitrag je verkaufter Portion.  Alle Zahlen sind Beispielwerte – bitte durch eigene Daten ersetzen.</t>
  </si>
  <si>
    <t>Musterbetrieb GmbH  ·  Kalkulationsvorlage für Speisen &amp; Getränke  ·  Stand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</si>
</sst>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.00&quot; €&quot;"/>
    <numFmt numFmtId="166" formatCode="#,##0.###"/>
    <numFmt numFmtId="167" formatCode="#,##0.0000&quot; €&quot;"/>
    <numFmt numFmtId="168" formatCode="0.00\×"/>
  </numFmts>
  <fonts count="21" x14ac:knownFonts="1">
    <font>
      <sz val="11"/>
      <color theme="1"/>
      <name val="Calibri"/>
      <family val="2"/>
      <charset val="1"/>
    </font>
    <font>
      <b/>
      <sz val="19"/>
      <color rgb="FFFFFFFF"/>
      <name val="Calibri"/>
      <charset val="1"/>
    </font>
    <font>
      <sz val="10.5"/>
      <color rgb="FFD6C6A8"/>
      <name val="Calibri"/>
      <charset val="1"/>
    </font>
    <font>
      <sz val="11"/>
      <color rgb="FF20343A"/>
      <name val="Calibri"/>
      <charset val="1"/>
    </font>
    <font>
      <b/>
      <sz val="11.5"/>
      <color rgb="FFFFFFFF"/>
      <name val="Calibri"/>
      <charset val="1"/>
    </font>
    <font>
      <b/>
      <sz val="11"/>
      <color rgb="FF1F3A3D"/>
      <name val="Calibri"/>
      <charset val="1"/>
    </font>
    <font>
      <sz val="10.5"/>
      <color rgb="FF20343A"/>
      <name val="Calibri"/>
      <charset val="1"/>
    </font>
    <font>
      <b/>
      <sz val="10.5"/>
      <color rgb="FF20343A"/>
      <name val="Calibri"/>
      <charset val="1"/>
    </font>
    <font>
      <b/>
      <sz val="10.5"/>
      <color rgb="FF1E7A44"/>
      <name val="Calibri"/>
      <charset val="1"/>
    </font>
    <font>
      <i/>
      <sz val="10"/>
      <color rgb="FF5A6A6C"/>
      <name val="Calibri"/>
      <charset val="1"/>
    </font>
    <font>
      <b/>
      <sz val="10.5"/>
      <color rgb="FFFFFFFF"/>
      <name val="Calibri"/>
      <charset val="1"/>
    </font>
    <font>
      <sz val="10"/>
      <color rgb="FF5A6A6C"/>
      <name val="Calibri"/>
      <charset val="1"/>
    </font>
    <font>
      <sz val="10.5"/>
      <color rgb="FF5A6A6C"/>
      <name val="Calibri"/>
      <charset val="1"/>
    </font>
    <font>
      <b/>
      <sz val="10.5"/>
      <color rgb="FF1F3A3D"/>
      <name val="Calibri"/>
      <charset val="1"/>
    </font>
    <font>
      <b/>
      <sz val="11"/>
      <color rgb="FF20343A"/>
      <name val="Calibri"/>
      <charset val="1"/>
    </font>
    <font>
      <b/>
      <sz val="11"/>
      <color rgb="FFFFFFFF"/>
      <name val="Calibri"/>
      <charset val="1"/>
    </font>
    <font>
      <b/>
      <sz val="9.5"/>
      <color rgb="FFFFFFFF"/>
      <name val="Calibri"/>
      <charset val="1"/>
    </font>
    <font>
      <sz val="10.5"/>
      <color rgb="FF1E7A44"/>
      <name val="Calibri"/>
      <charset val="1"/>
    </font>
    <font>
      <sz val="11"/>
      <color rgb="FF1E7A44"/>
      <name val="Calibri"/>
      <charset val="1"/>
    </font>
    <font>
      <b/>
      <sz val="17"/>
      <color rgb="FF1F3A3D"/>
      <name val="Calibri"/>
      <charset val="1"/>
    </font>
    <font>
      <i/>
      <sz val="9.5"/>
      <color rgb="FF5A6A6C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1F3A3D"/>
        <bgColor rgb="FF20343A"/>
      </patternFill>
    </fill>
    <fill>
      <patternFill patternType="solid">
        <fgColor rgb="FFB0895B"/>
        <bgColor rgb="FF808080"/>
      </patternFill>
    </fill>
    <fill>
      <patternFill patternType="solid">
        <fgColor rgb="FFFBF3DC"/>
        <bgColor rgb="FFF7ECD2"/>
      </patternFill>
    </fill>
    <fill>
      <patternFill patternType="solid">
        <fgColor rgb="FFFFFFFF"/>
        <bgColor rgb="FFF3F6F6"/>
      </patternFill>
    </fill>
    <fill>
      <patternFill patternType="solid">
        <fgColor rgb="FFF3F6F6"/>
        <bgColor rgb="FFFBF3DC"/>
      </patternFill>
    </fill>
    <fill>
      <patternFill patternType="solid">
        <fgColor rgb="FFD9EBDD"/>
        <bgColor rgb="FFD5DBDB"/>
      </patternFill>
    </fill>
    <fill>
      <patternFill patternType="solid">
        <fgColor rgb="FFF7ECD2"/>
        <bgColor rgb="FFFBF3DC"/>
      </patternFill>
    </fill>
    <fill>
      <patternFill patternType="solid">
        <fgColor rgb="FFF6DDDA"/>
        <bgColor rgb="FFF7ECD2"/>
      </patternFill>
    </fill>
    <fill>
      <patternFill patternType="solid">
        <fgColor rgb="FF3C6E71"/>
        <bgColor rgb="FF5A6A6C"/>
      </patternFill>
    </fill>
  </fills>
  <borders count="8">
    <border>
      <left/>
      <right/>
      <top/>
      <bottom/>
      <diagonal/>
    </border>
    <border>
      <left style="thin">
        <color rgb="FFD5DBDB"/>
      </left>
      <right style="thin">
        <color rgb="FFD5DBDB"/>
      </right>
      <top style="thin">
        <color rgb="FFD5DBDB"/>
      </top>
      <bottom style="thin">
        <color rgb="FFD5DBDB"/>
      </bottom>
      <diagonal/>
    </border>
    <border>
      <left style="thin">
        <color rgb="FF3C6E71"/>
      </left>
      <right/>
      <top style="thin">
        <color rgb="FF3C6E71"/>
      </top>
      <bottom style="medium">
        <color rgb="FFB0895B"/>
      </bottom>
      <diagonal/>
    </border>
    <border>
      <left style="thin">
        <color rgb="FF3C6E71"/>
      </left>
      <right style="thin">
        <color rgb="FF3C6E71"/>
      </right>
      <top style="thin">
        <color rgb="FF3C6E71"/>
      </top>
      <bottom style="medium">
        <color rgb="FFB0895B"/>
      </bottom>
      <diagonal/>
    </border>
    <border>
      <left style="thin">
        <color rgb="FFD5DBDB"/>
      </left>
      <right/>
      <top style="thin">
        <color rgb="FFD5DBDB"/>
      </top>
      <bottom style="thin">
        <color rgb="FFD5DBDB"/>
      </bottom>
      <diagonal/>
    </border>
    <border>
      <left/>
      <right/>
      <top/>
      <bottom style="thin">
        <color rgb="FFD5DBDB"/>
      </bottom>
      <diagonal/>
    </border>
    <border>
      <left style="thin">
        <color rgb="FF3C6E71"/>
      </left>
      <right style="thin">
        <color rgb="FF3C6E71"/>
      </right>
      <top style="thin">
        <color rgb="FF3C6E71"/>
      </top>
      <bottom style="thin">
        <color rgb="FF3C6E71"/>
      </bottom>
      <diagonal/>
    </border>
    <border>
      <left style="thin">
        <color rgb="FF3C6E71"/>
      </left>
      <right/>
      <top style="thin">
        <color rgb="FF3C6E71"/>
      </top>
      <bottom style="thin">
        <color rgb="FF3C6E7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applyFont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14" fillId="4" borderId="4" xfId="0" applyFont="1" applyFill="1" applyBorder="1" applyAlignment="1">
      <alignment horizontal="left" vertical="center" indent="1"/>
    </xf>
    <xf numFmtId="0" fontId="11" fillId="0" borderId="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left" vertical="center" indent="1"/>
    </xf>
    <xf numFmtId="0" fontId="10" fillId="10" borderId="2" xfId="0" applyFont="1" applyFill="1" applyBorder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10" fillId="10" borderId="3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indent="1"/>
    </xf>
    <xf numFmtId="165" fontId="3" fillId="4" borderId="1" xfId="0" applyNumberFormat="1" applyFont="1" applyFill="1" applyBorder="1" applyAlignment="1">
      <alignment horizontal="right" vertical="center"/>
    </xf>
    <xf numFmtId="166" fontId="3" fillId="4" borderId="1" xfId="0" applyNumberFormat="1" applyFont="1" applyFill="1" applyBorder="1" applyAlignment="1">
      <alignment horizontal="center" vertical="center"/>
    </xf>
    <xf numFmtId="167" fontId="3" fillId="5" borderId="1" xfId="0" applyNumberFormat="1" applyFont="1" applyFill="1" applyBorder="1" applyAlignment="1">
      <alignment horizontal="right" vertical="center"/>
    </xf>
    <xf numFmtId="0" fontId="12" fillId="5" borderId="1" xfId="0" applyFont="1" applyFill="1" applyBorder="1" applyAlignment="1">
      <alignment horizontal="center" vertical="center"/>
    </xf>
    <xf numFmtId="167" fontId="3" fillId="6" borderId="1" xfId="0" applyNumberFormat="1" applyFont="1" applyFill="1" applyBorder="1" applyAlignment="1">
      <alignment horizontal="right" vertical="center"/>
    </xf>
    <xf numFmtId="0" fontId="12" fillId="6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right" vertical="center"/>
    </xf>
    <xf numFmtId="165" fontId="3" fillId="5" borderId="1" xfId="0" applyNumberFormat="1" applyFont="1" applyFill="1" applyBorder="1" applyAlignment="1">
      <alignment horizontal="right" vertical="center"/>
    </xf>
    <xf numFmtId="165" fontId="3" fillId="6" borderId="1" xfId="0" applyNumberFormat="1" applyFont="1" applyFill="1" applyBorder="1" applyAlignment="1">
      <alignment horizontal="right" vertical="center"/>
    </xf>
    <xf numFmtId="165" fontId="14" fillId="0" borderId="5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5" fillId="3" borderId="6" xfId="0" applyNumberFormat="1" applyFont="1" applyFill="1" applyBorder="1" applyAlignment="1">
      <alignment horizontal="right" vertical="center"/>
    </xf>
    <xf numFmtId="0" fontId="16" fillId="10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indent="1"/>
    </xf>
    <xf numFmtId="0" fontId="17" fillId="5" borderId="1" xfId="0" applyFont="1" applyFill="1" applyBorder="1" applyAlignment="1">
      <alignment horizontal="center" vertical="center"/>
    </xf>
    <xf numFmtId="165" fontId="18" fillId="5" borderId="1" xfId="0" applyNumberFormat="1" applyFont="1" applyFill="1" applyBorder="1" applyAlignment="1">
      <alignment horizontal="right" vertical="center"/>
    </xf>
    <xf numFmtId="168" fontId="3" fillId="5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 indent="1"/>
    </xf>
    <xf numFmtId="0" fontId="17" fillId="6" borderId="1" xfId="0" applyFont="1" applyFill="1" applyBorder="1" applyAlignment="1">
      <alignment horizontal="center" vertical="center"/>
    </xf>
    <xf numFmtId="165" fontId="18" fillId="6" borderId="1" xfId="0" applyNumberFormat="1" applyFont="1" applyFill="1" applyBorder="1" applyAlignment="1">
      <alignment horizontal="right" vertical="center"/>
    </xf>
    <xf numFmtId="168" fontId="3" fillId="6" borderId="1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 indent="1"/>
    </xf>
    <xf numFmtId="0" fontId="16" fillId="10" borderId="7" xfId="0" applyFont="1" applyFill="1" applyBorder="1" applyAlignment="1">
      <alignment horizontal="center" vertical="center"/>
    </xf>
    <xf numFmtId="165" fontId="19" fillId="5" borderId="7" xfId="0" applyNumberFormat="1" applyFont="1" applyFill="1" applyBorder="1" applyAlignment="1">
      <alignment horizontal="center" vertical="center"/>
    </xf>
    <xf numFmtId="164" fontId="19" fillId="5" borderId="7" xfId="0" applyNumberFormat="1" applyFont="1" applyFill="1" applyBorder="1" applyAlignment="1">
      <alignment horizontal="center" vertical="center"/>
    </xf>
    <xf numFmtId="165" fontId="19" fillId="4" borderId="7" xfId="0" applyNumberFormat="1" applyFont="1" applyFill="1" applyBorder="1" applyAlignment="1">
      <alignment horizontal="center" vertical="center"/>
    </xf>
    <xf numFmtId="3" fontId="19" fillId="5" borderId="7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</cellXfs>
  <cellStyles count="1">
    <cellStyle name="Standard" xfId="0" builtinId="0"/>
  </cellStyles>
  <dxfs count="3">
    <dxf>
      <font>
        <b/>
        <color rgb="FF1E6B34"/>
        <name val="Calibri"/>
        <charset val="1"/>
      </font>
      <fill>
        <patternFill>
          <bgColor rgb="FFD9EBDD"/>
        </patternFill>
      </fill>
    </dxf>
    <dxf>
      <font>
        <b/>
        <color rgb="FF8A6A25"/>
        <name val="Calibri"/>
        <charset val="1"/>
      </font>
      <fill>
        <patternFill>
          <bgColor rgb="FFF7ECD2"/>
        </patternFill>
      </fill>
    </dxf>
    <dxf>
      <font>
        <b/>
        <color rgb="FF9C332B"/>
        <name val="Calibri"/>
        <charset val="1"/>
      </font>
      <fill>
        <patternFill>
          <bgColor rgb="FFF6DDD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6B34"/>
      <rgbColor rgb="FF000080"/>
      <rgbColor rgb="FF8A6A25"/>
      <rgbColor rgb="FF800080"/>
      <rgbColor rgb="FF1E7A44"/>
      <rgbColor rgb="FFD6C6A8"/>
      <rgbColor rgb="FF808080"/>
      <rgbColor rgb="FF9999FF"/>
      <rgbColor rgb="FF993366"/>
      <rgbColor rgb="FFFBF3DC"/>
      <rgbColor rgb="FFF3F6F6"/>
      <rgbColor rgb="FF660066"/>
      <rgbColor rgb="FFFF8080"/>
      <rgbColor rgb="FF0066CC"/>
      <rgbColor rgb="FFD5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BDD"/>
      <rgbColor rgb="FFF7ECD2"/>
      <rgbColor rgb="FF99CCFF"/>
      <rgbColor rgb="FFFF99CC"/>
      <rgbColor rgb="FFCC99FF"/>
      <rgbColor rgb="FFF6DDDA"/>
      <rgbColor rgb="FF3366FF"/>
      <rgbColor rgb="FF33CCCC"/>
      <rgbColor rgb="FF99CC00"/>
      <rgbColor rgb="FFFFCC00"/>
      <rgbColor rgb="FFFF9900"/>
      <rgbColor rgb="FFFF6600"/>
      <rgbColor rgb="FF5A6A6C"/>
      <rgbColor rgb="FFB0895B"/>
      <rgbColor rgb="FF1F3A3D"/>
      <rgbColor rgb="FF3C6E71"/>
      <rgbColor rgb="FF003300"/>
      <rgbColor rgb="FF333300"/>
      <rgbColor rgb="FF9C332B"/>
      <rgbColor rgb="FF993366"/>
      <rgbColor rgb="FF333399"/>
      <rgbColor rgb="FF20343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A3D"/>
    <pageSetUpPr fitToPage="1"/>
  </sheetPr>
  <dimension ref="A1:H24"/>
  <sheetViews>
    <sheetView showGridLines="0" tabSelected="1" zoomScaleNormal="100" workbookViewId="0">
      <selection activeCell="D39" sqref="D39"/>
    </sheetView>
  </sheetViews>
  <sheetFormatPr baseColWidth="10" defaultColWidth="8.7109375" defaultRowHeight="15" x14ac:dyDescent="0.25"/>
  <cols>
    <col min="1" max="1" width="22" customWidth="1"/>
    <col min="2" max="2" width="16" customWidth="1"/>
    <col min="3" max="3" width="12" customWidth="1"/>
    <col min="4" max="4" width="16" customWidth="1"/>
    <col min="5" max="8" width="13" customWidth="1"/>
  </cols>
  <sheetData>
    <row r="1" spans="1:8" ht="31.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8" ht="16.5" customHeight="1" x14ac:dyDescent="0.25">
      <c r="A2" s="13" t="s">
        <v>133</v>
      </c>
      <c r="B2" s="13"/>
      <c r="C2" s="13"/>
      <c r="D2" s="13"/>
      <c r="E2" s="13"/>
      <c r="F2" s="13"/>
      <c r="G2" s="13"/>
      <c r="H2" s="13"/>
    </row>
    <row r="3" spans="1:8" ht="4.5" customHeight="1" x14ac:dyDescent="0.25">
      <c r="A3" s="12"/>
      <c r="B3" s="12"/>
      <c r="C3" s="12"/>
      <c r="D3" s="12"/>
      <c r="E3" s="12"/>
      <c r="F3" s="12"/>
      <c r="G3" s="12"/>
      <c r="H3" s="12"/>
    </row>
    <row r="5" spans="1:8" ht="21.75" customHeight="1" x14ac:dyDescent="0.25">
      <c r="A5" s="11" t="s">
        <v>1</v>
      </c>
      <c r="B5" s="11"/>
      <c r="C5" s="11"/>
      <c r="D5" s="11"/>
      <c r="E5" s="11"/>
      <c r="F5" s="11"/>
      <c r="G5" s="11"/>
      <c r="H5" s="11"/>
    </row>
    <row r="6" spans="1:8" ht="30" customHeight="1" x14ac:dyDescent="0.25">
      <c r="A6" s="10" t="s">
        <v>2</v>
      </c>
      <c r="B6" s="10"/>
      <c r="C6" s="9" t="s">
        <v>3</v>
      </c>
      <c r="D6" s="9"/>
      <c r="E6" s="9"/>
      <c r="F6" s="9"/>
      <c r="G6" s="9"/>
      <c r="H6" s="9"/>
    </row>
    <row r="7" spans="1:8" ht="30" customHeight="1" x14ac:dyDescent="0.25">
      <c r="A7" s="10" t="s">
        <v>4</v>
      </c>
      <c r="B7" s="10"/>
      <c r="C7" s="9" t="s">
        <v>5</v>
      </c>
      <c r="D7" s="9"/>
      <c r="E7" s="9"/>
      <c r="F7" s="9"/>
      <c r="G7" s="9"/>
      <c r="H7" s="9"/>
    </row>
    <row r="8" spans="1:8" ht="30" customHeight="1" x14ac:dyDescent="0.25">
      <c r="A8" s="10" t="s">
        <v>6</v>
      </c>
      <c r="B8" s="10"/>
      <c r="C8" s="9" t="s">
        <v>7</v>
      </c>
      <c r="D8" s="9"/>
      <c r="E8" s="9"/>
      <c r="F8" s="9"/>
      <c r="G8" s="9"/>
      <c r="H8" s="9"/>
    </row>
    <row r="9" spans="1:8" ht="30" customHeight="1" x14ac:dyDescent="0.25">
      <c r="A9" s="10" t="s">
        <v>8</v>
      </c>
      <c r="B9" s="10"/>
      <c r="C9" s="9" t="s">
        <v>9</v>
      </c>
      <c r="D9" s="9"/>
      <c r="E9" s="9"/>
      <c r="F9" s="9"/>
      <c r="G9" s="9"/>
      <c r="H9" s="9"/>
    </row>
    <row r="11" spans="1:8" ht="21.75" customHeight="1" x14ac:dyDescent="0.25">
      <c r="A11" s="11" t="s">
        <v>10</v>
      </c>
      <c r="B11" s="11"/>
      <c r="C11" s="11"/>
      <c r="D11" s="11"/>
      <c r="E11" s="11"/>
      <c r="F11" s="11"/>
      <c r="G11" s="11"/>
      <c r="H11" s="11"/>
    </row>
    <row r="12" spans="1:8" ht="19.5" customHeight="1" x14ac:dyDescent="0.25">
      <c r="A12" s="15"/>
      <c r="B12" s="16" t="s">
        <v>11</v>
      </c>
      <c r="C12" s="8" t="s">
        <v>12</v>
      </c>
      <c r="D12" s="8"/>
      <c r="E12" s="8"/>
      <c r="F12" s="8"/>
      <c r="G12" s="8"/>
      <c r="H12" s="8"/>
    </row>
    <row r="13" spans="1:8" ht="19.5" customHeight="1" x14ac:dyDescent="0.25">
      <c r="A13" s="17"/>
      <c r="B13" s="16" t="s">
        <v>13</v>
      </c>
      <c r="C13" s="8" t="s">
        <v>14</v>
      </c>
      <c r="D13" s="8"/>
      <c r="E13" s="8"/>
      <c r="F13" s="8"/>
      <c r="G13" s="8"/>
      <c r="H13" s="8"/>
    </row>
    <row r="14" spans="1:8" ht="19.5" customHeight="1" x14ac:dyDescent="0.25">
      <c r="A14" s="18"/>
      <c r="B14" s="19" t="s">
        <v>15</v>
      </c>
      <c r="C14" s="8" t="s">
        <v>16</v>
      </c>
      <c r="D14" s="8"/>
      <c r="E14" s="8"/>
      <c r="F14" s="8"/>
      <c r="G14" s="8"/>
      <c r="H14" s="8"/>
    </row>
    <row r="15" spans="1:8" ht="19.5" customHeight="1" x14ac:dyDescent="0.25">
      <c r="A15" s="20"/>
      <c r="B15" s="21"/>
      <c r="C15" s="22"/>
      <c r="D15" s="8" t="s">
        <v>17</v>
      </c>
      <c r="E15" s="8"/>
      <c r="F15" s="8"/>
      <c r="G15" s="8"/>
      <c r="H15" s="8"/>
    </row>
    <row r="17" spans="1:8" ht="21.75" customHeight="1" x14ac:dyDescent="0.25">
      <c r="A17" s="11" t="s">
        <v>18</v>
      </c>
      <c r="B17" s="11"/>
      <c r="C17" s="11"/>
      <c r="D17" s="11"/>
      <c r="E17" s="11"/>
      <c r="F17" s="11"/>
      <c r="G17" s="11"/>
      <c r="H17" s="11"/>
    </row>
    <row r="18" spans="1:8" x14ac:dyDescent="0.25">
      <c r="A18" s="7" t="s">
        <v>19</v>
      </c>
      <c r="B18" s="7"/>
      <c r="C18" s="7"/>
      <c r="D18" s="7"/>
      <c r="E18" s="7"/>
      <c r="F18" s="7"/>
      <c r="G18" s="7"/>
      <c r="H18" s="7"/>
    </row>
    <row r="19" spans="1:8" ht="19.5" customHeight="1" x14ac:dyDescent="0.25">
      <c r="A19" s="6" t="s">
        <v>20</v>
      </c>
      <c r="B19" s="6"/>
      <c r="C19" s="23" t="s">
        <v>21</v>
      </c>
      <c r="D19" s="6" t="s">
        <v>22</v>
      </c>
      <c r="E19" s="6"/>
      <c r="F19" s="6"/>
      <c r="G19" s="6"/>
      <c r="H19" s="6"/>
    </row>
    <row r="20" spans="1:8" ht="18.75" customHeight="1" x14ac:dyDescent="0.25">
      <c r="A20" s="5" t="s">
        <v>23</v>
      </c>
      <c r="B20" s="5"/>
      <c r="C20" s="24">
        <v>7.0000000000000007E-2</v>
      </c>
      <c r="D20" s="4" t="s">
        <v>24</v>
      </c>
      <c r="E20" s="4"/>
      <c r="F20" s="4"/>
      <c r="G20" s="4"/>
      <c r="H20" s="4"/>
    </row>
    <row r="21" spans="1:8" ht="18.75" customHeight="1" x14ac:dyDescent="0.25">
      <c r="A21" s="5" t="s">
        <v>25</v>
      </c>
      <c r="B21" s="5"/>
      <c r="C21" s="24">
        <v>0.19</v>
      </c>
      <c r="D21" s="4" t="s">
        <v>26</v>
      </c>
      <c r="E21" s="4"/>
      <c r="F21" s="4"/>
      <c r="G21" s="4"/>
      <c r="H21" s="4"/>
    </row>
    <row r="22" spans="1:8" ht="18.75" customHeight="1" x14ac:dyDescent="0.25">
      <c r="A22" s="5" t="s">
        <v>27</v>
      </c>
      <c r="B22" s="5"/>
      <c r="C22" s="24">
        <v>0.05</v>
      </c>
      <c r="D22" s="4" t="s">
        <v>28</v>
      </c>
      <c r="E22" s="4"/>
      <c r="F22" s="4"/>
      <c r="G22" s="4"/>
      <c r="H22" s="4"/>
    </row>
    <row r="23" spans="1:8" ht="18.75" customHeight="1" x14ac:dyDescent="0.25">
      <c r="A23" s="5" t="s">
        <v>29</v>
      </c>
      <c r="B23" s="5"/>
      <c r="C23" s="24">
        <v>0.3</v>
      </c>
      <c r="D23" s="4" t="s">
        <v>30</v>
      </c>
      <c r="E23" s="4"/>
      <c r="F23" s="4"/>
      <c r="G23" s="4"/>
      <c r="H23" s="4"/>
    </row>
    <row r="24" spans="1:8" ht="18.75" customHeight="1" x14ac:dyDescent="0.25">
      <c r="A24" s="5" t="s">
        <v>31</v>
      </c>
      <c r="B24" s="5"/>
      <c r="C24" s="24">
        <v>0.2</v>
      </c>
      <c r="D24" s="4" t="s">
        <v>32</v>
      </c>
      <c r="E24" s="4"/>
      <c r="F24" s="4"/>
      <c r="G24" s="4"/>
      <c r="H24" s="4"/>
    </row>
  </sheetData>
  <mergeCells count="31">
    <mergeCell ref="A24:B24"/>
    <mergeCell ref="D24:H24"/>
    <mergeCell ref="A21:B21"/>
    <mergeCell ref="D21:H21"/>
    <mergeCell ref="A22:B22"/>
    <mergeCell ref="D22:H22"/>
    <mergeCell ref="A23:B23"/>
    <mergeCell ref="D23:H23"/>
    <mergeCell ref="A17:H17"/>
    <mergeCell ref="A18:H18"/>
    <mergeCell ref="A19:B19"/>
    <mergeCell ref="D19:H19"/>
    <mergeCell ref="A20:B20"/>
    <mergeCell ref="D20:H20"/>
    <mergeCell ref="A11:H11"/>
    <mergeCell ref="C12:H12"/>
    <mergeCell ref="C13:H13"/>
    <mergeCell ref="C14:H14"/>
    <mergeCell ref="D15:H15"/>
    <mergeCell ref="A7:B7"/>
    <mergeCell ref="C7:H7"/>
    <mergeCell ref="A8:B8"/>
    <mergeCell ref="C8:H8"/>
    <mergeCell ref="A9:B9"/>
    <mergeCell ref="C9:H9"/>
    <mergeCell ref="A1:H1"/>
    <mergeCell ref="A2:H2"/>
    <mergeCell ref="A3:H3"/>
    <mergeCell ref="A5:H5"/>
    <mergeCell ref="A6:B6"/>
    <mergeCell ref="C6:H6"/>
  </mergeCells>
  <printOptions horizontalCentered="1"/>
  <pageMargins left="0.4" right="0.4" top="0.5" bottom="0.5" header="0.511811023622047" footer="0.511811023622047"/>
  <pageSetup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C6E71"/>
    <pageSetUpPr fitToPage="1"/>
  </sheetPr>
  <dimension ref="A1:H30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8.7109375" defaultRowHeight="15" x14ac:dyDescent="0.25"/>
  <cols>
    <col min="1" max="1" width="10" customWidth="1"/>
    <col min="2" max="2" width="30" customWidth="1"/>
    <col min="3" max="3" width="19" customWidth="1"/>
    <col min="4" max="4" width="15" customWidth="1"/>
    <col min="5" max="5" width="13" customWidth="1"/>
    <col min="6" max="6" width="10" customWidth="1"/>
    <col min="7" max="7" width="19" customWidth="1"/>
    <col min="8" max="8" width="9" customWidth="1"/>
  </cols>
  <sheetData>
    <row r="1" spans="1:8" ht="31.5" customHeight="1" x14ac:dyDescent="0.25">
      <c r="A1" s="14" t="s">
        <v>33</v>
      </c>
      <c r="B1" s="14"/>
      <c r="C1" s="14"/>
      <c r="D1" s="14"/>
      <c r="E1" s="14"/>
      <c r="F1" s="14"/>
      <c r="G1" s="14"/>
      <c r="H1" s="14"/>
    </row>
    <row r="2" spans="1:8" ht="16.5" customHeight="1" x14ac:dyDescent="0.25">
      <c r="A2" s="13" t="s">
        <v>34</v>
      </c>
      <c r="B2" s="13"/>
      <c r="C2" s="13"/>
      <c r="D2" s="13"/>
      <c r="E2" s="13"/>
      <c r="F2" s="13"/>
      <c r="G2" s="13"/>
      <c r="H2" s="13"/>
    </row>
    <row r="3" spans="1:8" ht="4.5" customHeight="1" x14ac:dyDescent="0.25">
      <c r="A3" s="12"/>
      <c r="B3" s="12"/>
      <c r="C3" s="12"/>
      <c r="D3" s="12"/>
      <c r="E3" s="12"/>
      <c r="F3" s="12"/>
      <c r="G3" s="12"/>
      <c r="H3" s="12"/>
    </row>
    <row r="4" spans="1:8" ht="15.75" customHeight="1" x14ac:dyDescent="0.25">
      <c r="A4" s="7" t="s">
        <v>35</v>
      </c>
      <c r="B4" s="7"/>
      <c r="C4" s="7"/>
      <c r="D4" s="7"/>
      <c r="E4" s="7"/>
      <c r="F4" s="7"/>
      <c r="G4" s="7"/>
      <c r="H4" s="7"/>
    </row>
    <row r="5" spans="1:8" ht="3.75" customHeight="1" x14ac:dyDescent="0.25"/>
    <row r="6" spans="1:8" ht="30" customHeight="1" x14ac:dyDescent="0.25">
      <c r="A6" s="25" t="s">
        <v>36</v>
      </c>
      <c r="B6" s="25" t="s">
        <v>37</v>
      </c>
      <c r="C6" s="25" t="s">
        <v>38</v>
      </c>
      <c r="D6" s="25" t="s">
        <v>39</v>
      </c>
      <c r="E6" s="25" t="s">
        <v>40</v>
      </c>
      <c r="F6" s="25" t="s">
        <v>41</v>
      </c>
      <c r="G6" s="25" t="s">
        <v>42</v>
      </c>
      <c r="H6" s="25" t="s">
        <v>43</v>
      </c>
    </row>
    <row r="7" spans="1:8" ht="18" customHeight="1" x14ac:dyDescent="0.25">
      <c r="A7" s="26" t="s">
        <v>44</v>
      </c>
      <c r="B7" s="27" t="s">
        <v>45</v>
      </c>
      <c r="C7" s="27" t="s">
        <v>46</v>
      </c>
      <c r="D7" s="28">
        <v>59.5</v>
      </c>
      <c r="E7" s="29">
        <v>5</v>
      </c>
      <c r="F7" s="26" t="s">
        <v>47</v>
      </c>
      <c r="G7" s="30">
        <f t="shared" ref="G7:G30" si="0">IF(OR($D7="",$E7="",$E7=0),"",$D7/($E7*IF(OR($F7="kg",$F7="L"),1000,1)))</f>
        <v>1.1900000000000001E-2</v>
      </c>
      <c r="H7" s="31" t="str">
        <f t="shared" ref="H7:H30" si="1">IF($F7="","",IF($F7="kg","g",IF($F7="L","ml",$F7)))</f>
        <v>g</v>
      </c>
    </row>
    <row r="8" spans="1:8" ht="18" customHeight="1" x14ac:dyDescent="0.25">
      <c r="A8" s="26" t="s">
        <v>48</v>
      </c>
      <c r="B8" s="27" t="s">
        <v>49</v>
      </c>
      <c r="C8" s="27" t="s">
        <v>50</v>
      </c>
      <c r="D8" s="28">
        <v>9</v>
      </c>
      <c r="E8" s="29">
        <v>10</v>
      </c>
      <c r="F8" s="26" t="s">
        <v>47</v>
      </c>
      <c r="G8" s="32">
        <f t="shared" si="0"/>
        <v>8.9999999999999998E-4</v>
      </c>
      <c r="H8" s="33" t="str">
        <f t="shared" si="1"/>
        <v>g</v>
      </c>
    </row>
    <row r="9" spans="1:8" ht="18" customHeight="1" x14ac:dyDescent="0.25">
      <c r="A9" s="26" t="s">
        <v>51</v>
      </c>
      <c r="B9" s="27" t="s">
        <v>52</v>
      </c>
      <c r="C9" s="27" t="s">
        <v>50</v>
      </c>
      <c r="D9" s="28">
        <v>12.5</v>
      </c>
      <c r="E9" s="29">
        <v>12.5</v>
      </c>
      <c r="F9" s="26" t="s">
        <v>47</v>
      </c>
      <c r="G9" s="30">
        <f t="shared" si="0"/>
        <v>1E-3</v>
      </c>
      <c r="H9" s="31" t="str">
        <f t="shared" si="1"/>
        <v>g</v>
      </c>
    </row>
    <row r="10" spans="1:8" ht="18" customHeight="1" x14ac:dyDescent="0.25">
      <c r="A10" s="26" t="s">
        <v>53</v>
      </c>
      <c r="B10" s="27" t="s">
        <v>54</v>
      </c>
      <c r="C10" s="27" t="s">
        <v>55</v>
      </c>
      <c r="D10" s="28">
        <v>6.5</v>
      </c>
      <c r="E10" s="29">
        <v>10</v>
      </c>
      <c r="F10" s="26" t="s">
        <v>47</v>
      </c>
      <c r="G10" s="32">
        <f t="shared" si="0"/>
        <v>6.4999999999999997E-4</v>
      </c>
      <c r="H10" s="33" t="str">
        <f t="shared" si="1"/>
        <v>g</v>
      </c>
    </row>
    <row r="11" spans="1:8" ht="18" customHeight="1" x14ac:dyDescent="0.25">
      <c r="A11" s="26" t="s">
        <v>56</v>
      </c>
      <c r="B11" s="27" t="s">
        <v>57</v>
      </c>
      <c r="C11" s="27" t="s">
        <v>58</v>
      </c>
      <c r="D11" s="28">
        <v>24</v>
      </c>
      <c r="E11" s="29">
        <v>10</v>
      </c>
      <c r="F11" s="26" t="s">
        <v>59</v>
      </c>
      <c r="G11" s="30">
        <f t="shared" si="0"/>
        <v>2.3999999999999998E-3</v>
      </c>
      <c r="H11" s="31" t="str">
        <f t="shared" si="1"/>
        <v>ml</v>
      </c>
    </row>
    <row r="12" spans="1:8" ht="18" customHeight="1" x14ac:dyDescent="0.25">
      <c r="A12" s="26" t="s">
        <v>60</v>
      </c>
      <c r="B12" s="27" t="s">
        <v>61</v>
      </c>
      <c r="C12" s="27" t="s">
        <v>62</v>
      </c>
      <c r="D12" s="28">
        <v>6.9</v>
      </c>
      <c r="E12" s="29">
        <v>1</v>
      </c>
      <c r="F12" s="26" t="s">
        <v>47</v>
      </c>
      <c r="G12" s="32">
        <f t="shared" si="0"/>
        <v>6.9000000000000008E-3</v>
      </c>
      <c r="H12" s="33" t="str">
        <f t="shared" si="1"/>
        <v>g</v>
      </c>
    </row>
    <row r="13" spans="1:8" ht="18" customHeight="1" x14ac:dyDescent="0.25">
      <c r="A13" s="26" t="s">
        <v>63</v>
      </c>
      <c r="B13" s="27" t="s">
        <v>64</v>
      </c>
      <c r="C13" s="27" t="s">
        <v>62</v>
      </c>
      <c r="D13" s="28">
        <v>2.4</v>
      </c>
      <c r="E13" s="29">
        <v>1</v>
      </c>
      <c r="F13" s="26" t="s">
        <v>59</v>
      </c>
      <c r="G13" s="30">
        <f t="shared" si="0"/>
        <v>2.3999999999999998E-3</v>
      </c>
      <c r="H13" s="31" t="str">
        <f t="shared" si="1"/>
        <v>ml</v>
      </c>
    </row>
    <row r="14" spans="1:8" ht="18" customHeight="1" x14ac:dyDescent="0.25">
      <c r="A14" s="26" t="s">
        <v>65</v>
      </c>
      <c r="B14" s="27" t="s">
        <v>66</v>
      </c>
      <c r="C14" s="27" t="s">
        <v>62</v>
      </c>
      <c r="D14" s="28">
        <v>3.2</v>
      </c>
      <c r="E14" s="29">
        <v>30</v>
      </c>
      <c r="F14" s="26" t="s">
        <v>67</v>
      </c>
      <c r="G14" s="32">
        <f t="shared" si="0"/>
        <v>0.10666666666666667</v>
      </c>
      <c r="H14" s="33" t="str">
        <f t="shared" si="1"/>
        <v>Stück</v>
      </c>
    </row>
    <row r="15" spans="1:8" ht="18" customHeight="1" x14ac:dyDescent="0.25">
      <c r="A15" s="26" t="s">
        <v>68</v>
      </c>
      <c r="B15" s="27" t="s">
        <v>69</v>
      </c>
      <c r="C15" s="27" t="s">
        <v>50</v>
      </c>
      <c r="D15" s="28">
        <v>8.5</v>
      </c>
      <c r="E15" s="29">
        <v>5</v>
      </c>
      <c r="F15" s="26" t="s">
        <v>47</v>
      </c>
      <c r="G15" s="30">
        <f t="shared" si="0"/>
        <v>1.6999999999999999E-3</v>
      </c>
      <c r="H15" s="31" t="str">
        <f t="shared" si="1"/>
        <v>g</v>
      </c>
    </row>
    <row r="16" spans="1:8" ht="18" customHeight="1" x14ac:dyDescent="0.25">
      <c r="A16" s="26" t="s">
        <v>70</v>
      </c>
      <c r="B16" s="27" t="s">
        <v>71</v>
      </c>
      <c r="C16" s="27" t="s">
        <v>50</v>
      </c>
      <c r="D16" s="28">
        <v>11</v>
      </c>
      <c r="E16" s="29">
        <v>5</v>
      </c>
      <c r="F16" s="26" t="s">
        <v>47</v>
      </c>
      <c r="G16" s="32">
        <f t="shared" si="0"/>
        <v>2.2000000000000001E-3</v>
      </c>
      <c r="H16" s="33" t="str">
        <f t="shared" si="1"/>
        <v>g</v>
      </c>
    </row>
    <row r="17" spans="1:8" ht="18" customHeight="1" x14ac:dyDescent="0.25">
      <c r="A17" s="26" t="s">
        <v>72</v>
      </c>
      <c r="B17" s="27" t="s">
        <v>73</v>
      </c>
      <c r="C17" s="27" t="s">
        <v>50</v>
      </c>
      <c r="D17" s="28">
        <v>8.5</v>
      </c>
      <c r="E17" s="29">
        <v>10</v>
      </c>
      <c r="F17" s="26" t="s">
        <v>67</v>
      </c>
      <c r="G17" s="30">
        <f t="shared" si="0"/>
        <v>0.85</v>
      </c>
      <c r="H17" s="31" t="str">
        <f t="shared" si="1"/>
        <v>Stück</v>
      </c>
    </row>
    <row r="18" spans="1:8" ht="18" customHeight="1" x14ac:dyDescent="0.25">
      <c r="A18" s="26" t="s">
        <v>74</v>
      </c>
      <c r="B18" s="27" t="s">
        <v>75</v>
      </c>
      <c r="C18" s="27" t="s">
        <v>62</v>
      </c>
      <c r="D18" s="28">
        <v>18.899999999999999</v>
      </c>
      <c r="E18" s="29">
        <v>1</v>
      </c>
      <c r="F18" s="26" t="s">
        <v>47</v>
      </c>
      <c r="G18" s="32">
        <f t="shared" si="0"/>
        <v>1.89E-2</v>
      </c>
      <c r="H18" s="33" t="str">
        <f t="shared" si="1"/>
        <v>g</v>
      </c>
    </row>
    <row r="19" spans="1:8" ht="18" customHeight="1" x14ac:dyDescent="0.25">
      <c r="A19" s="26" t="s">
        <v>76</v>
      </c>
      <c r="B19" s="27" t="s">
        <v>77</v>
      </c>
      <c r="C19" s="27" t="s">
        <v>58</v>
      </c>
      <c r="D19" s="28">
        <v>39</v>
      </c>
      <c r="E19" s="29">
        <v>5</v>
      </c>
      <c r="F19" s="26" t="s">
        <v>59</v>
      </c>
      <c r="G19" s="30">
        <f t="shared" si="0"/>
        <v>7.7999999999999996E-3</v>
      </c>
      <c r="H19" s="31" t="str">
        <f t="shared" si="1"/>
        <v>ml</v>
      </c>
    </row>
    <row r="20" spans="1:8" ht="18" customHeight="1" x14ac:dyDescent="0.25">
      <c r="A20" s="26" t="s">
        <v>78</v>
      </c>
      <c r="B20" s="27" t="s">
        <v>79</v>
      </c>
      <c r="C20" s="27" t="s">
        <v>55</v>
      </c>
      <c r="D20" s="28">
        <v>9.5</v>
      </c>
      <c r="E20" s="29">
        <v>10</v>
      </c>
      <c r="F20" s="26" t="s">
        <v>47</v>
      </c>
      <c r="G20" s="32">
        <f t="shared" si="0"/>
        <v>9.5E-4</v>
      </c>
      <c r="H20" s="33" t="str">
        <f t="shared" si="1"/>
        <v>g</v>
      </c>
    </row>
    <row r="21" spans="1:8" ht="18" customHeight="1" x14ac:dyDescent="0.25">
      <c r="A21" s="26" t="s">
        <v>80</v>
      </c>
      <c r="B21" s="27" t="s">
        <v>81</v>
      </c>
      <c r="C21" s="27" t="s">
        <v>50</v>
      </c>
      <c r="D21" s="28">
        <v>10.5</v>
      </c>
      <c r="E21" s="29">
        <v>30</v>
      </c>
      <c r="F21" s="26" t="s">
        <v>67</v>
      </c>
      <c r="G21" s="30">
        <f t="shared" si="0"/>
        <v>0.35</v>
      </c>
      <c r="H21" s="31" t="str">
        <f t="shared" si="1"/>
        <v>Stück</v>
      </c>
    </row>
    <row r="22" spans="1:8" ht="18" customHeight="1" x14ac:dyDescent="0.25">
      <c r="A22" s="26" t="s">
        <v>82</v>
      </c>
      <c r="B22" s="27" t="s">
        <v>83</v>
      </c>
      <c r="C22" s="27" t="s">
        <v>84</v>
      </c>
      <c r="D22" s="28">
        <v>4.8</v>
      </c>
      <c r="E22" s="29">
        <v>12</v>
      </c>
      <c r="F22" s="26" t="s">
        <v>59</v>
      </c>
      <c r="G22" s="32">
        <f t="shared" si="0"/>
        <v>3.9999999999999996E-4</v>
      </c>
      <c r="H22" s="33" t="str">
        <f t="shared" si="1"/>
        <v>ml</v>
      </c>
    </row>
    <row r="23" spans="1:8" ht="18" customHeight="1" x14ac:dyDescent="0.25">
      <c r="A23" s="26" t="s">
        <v>85</v>
      </c>
      <c r="B23" s="27" t="s">
        <v>86</v>
      </c>
      <c r="C23" s="27" t="s">
        <v>55</v>
      </c>
      <c r="D23" s="28">
        <v>4.9000000000000004</v>
      </c>
      <c r="E23" s="29">
        <v>20</v>
      </c>
      <c r="F23" s="26" t="s">
        <v>67</v>
      </c>
      <c r="G23" s="30">
        <f t="shared" si="0"/>
        <v>0.24500000000000002</v>
      </c>
      <c r="H23" s="31" t="str">
        <f t="shared" si="1"/>
        <v>Stück</v>
      </c>
    </row>
    <row r="24" spans="1:8" ht="18" customHeight="1" x14ac:dyDescent="0.25">
      <c r="A24" s="26" t="s">
        <v>87</v>
      </c>
      <c r="B24" s="27" t="s">
        <v>88</v>
      </c>
      <c r="C24" s="27" t="s">
        <v>89</v>
      </c>
      <c r="D24" s="28">
        <v>0.15</v>
      </c>
      <c r="E24" s="29">
        <v>1</v>
      </c>
      <c r="F24" s="26" t="s">
        <v>90</v>
      </c>
      <c r="G24" s="32">
        <f t="shared" si="0"/>
        <v>0.15</v>
      </c>
      <c r="H24" s="33" t="str">
        <f t="shared" si="1"/>
        <v>Portion</v>
      </c>
    </row>
    <row r="25" spans="1:8" ht="18" customHeight="1" x14ac:dyDescent="0.25">
      <c r="A25" s="26" t="s">
        <v>91</v>
      </c>
      <c r="B25" s="27" t="s">
        <v>92</v>
      </c>
      <c r="C25" s="27" t="s">
        <v>89</v>
      </c>
      <c r="D25" s="28">
        <v>0.1</v>
      </c>
      <c r="E25" s="29">
        <v>1</v>
      </c>
      <c r="F25" s="26" t="s">
        <v>90</v>
      </c>
      <c r="G25" s="30">
        <f t="shared" si="0"/>
        <v>0.1</v>
      </c>
      <c r="H25" s="31" t="str">
        <f t="shared" si="1"/>
        <v>Portion</v>
      </c>
    </row>
    <row r="26" spans="1:8" ht="18" customHeight="1" x14ac:dyDescent="0.25">
      <c r="A26" s="15"/>
      <c r="B26" s="15"/>
      <c r="C26" s="15"/>
      <c r="D26" s="28"/>
      <c r="E26" s="29"/>
      <c r="F26" s="15"/>
      <c r="G26" s="32" t="str">
        <f t="shared" si="0"/>
        <v/>
      </c>
      <c r="H26" s="33" t="str">
        <f t="shared" si="1"/>
        <v/>
      </c>
    </row>
    <row r="27" spans="1:8" ht="18" customHeight="1" x14ac:dyDescent="0.25">
      <c r="A27" s="15"/>
      <c r="B27" s="15"/>
      <c r="C27" s="15"/>
      <c r="D27" s="28"/>
      <c r="E27" s="29"/>
      <c r="F27" s="15"/>
      <c r="G27" s="30" t="str">
        <f t="shared" si="0"/>
        <v/>
      </c>
      <c r="H27" s="31" t="str">
        <f t="shared" si="1"/>
        <v/>
      </c>
    </row>
    <row r="28" spans="1:8" ht="18" customHeight="1" x14ac:dyDescent="0.25">
      <c r="A28" s="15"/>
      <c r="B28" s="15"/>
      <c r="C28" s="15"/>
      <c r="D28" s="28"/>
      <c r="E28" s="29"/>
      <c r="F28" s="15"/>
      <c r="G28" s="32" t="str">
        <f t="shared" si="0"/>
        <v/>
      </c>
      <c r="H28" s="33" t="str">
        <f t="shared" si="1"/>
        <v/>
      </c>
    </row>
    <row r="29" spans="1:8" ht="18" customHeight="1" x14ac:dyDescent="0.25">
      <c r="A29" s="15"/>
      <c r="B29" s="15"/>
      <c r="C29" s="15"/>
      <c r="D29" s="28"/>
      <c r="E29" s="29"/>
      <c r="F29" s="15"/>
      <c r="G29" s="30" t="str">
        <f t="shared" si="0"/>
        <v/>
      </c>
      <c r="H29" s="31" t="str">
        <f t="shared" si="1"/>
        <v/>
      </c>
    </row>
    <row r="30" spans="1:8" ht="18" customHeight="1" x14ac:dyDescent="0.25">
      <c r="A30" s="15"/>
      <c r="B30" s="15"/>
      <c r="C30" s="15"/>
      <c r="D30" s="28"/>
      <c r="E30" s="29"/>
      <c r="F30" s="15"/>
      <c r="G30" s="32" t="str">
        <f t="shared" si="0"/>
        <v/>
      </c>
      <c r="H30" s="33" t="str">
        <f t="shared" si="1"/>
        <v/>
      </c>
    </row>
  </sheetData>
  <mergeCells count="4">
    <mergeCell ref="A1:H1"/>
    <mergeCell ref="A2:H2"/>
    <mergeCell ref="A3:H3"/>
    <mergeCell ref="A4:H4"/>
  </mergeCells>
  <dataValidations count="2">
    <dataValidation type="list" allowBlank="1" sqref="F7:F30" xr:uid="{00000000-0002-0000-0100-000000000000}">
      <formula1>"kg,L,Stück,Portion"</formula1>
      <formula2>0</formula2>
    </dataValidation>
    <dataValidation type="list" allowBlank="1" sqref="C7:C30" xr:uid="{00000000-0002-0000-0100-000001000000}">
      <formula1>"Fleisch / Fisch,Molkerei &amp; Eier,Gemüse &amp; Obst,Trockenware,Getränke-Rohstoff,Öle &amp; Fette,Gewürze &amp; Sonstiges"</formula1>
      <formula2>0</formula2>
    </dataValidation>
  </dataValidations>
  <printOptions horizontalCentered="1"/>
  <pageMargins left="0.4" right="0.4" top="0.5" bottom="0.5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C6E71"/>
    <pageSetUpPr fitToPage="1"/>
  </sheetPr>
  <dimension ref="A1:E52"/>
  <sheetViews>
    <sheetView showGridLines="0" zoomScaleNormal="100" workbookViewId="0"/>
  </sheetViews>
  <sheetFormatPr baseColWidth="10" defaultColWidth="8.7109375" defaultRowHeight="15" x14ac:dyDescent="0.25"/>
  <cols>
    <col min="1" max="1" width="34" customWidth="1"/>
    <col min="2" max="2" width="12" customWidth="1"/>
    <col min="3" max="3" width="10" customWidth="1"/>
    <col min="4" max="4" width="18" customWidth="1"/>
    <col min="5" max="5" width="14" customWidth="1"/>
  </cols>
  <sheetData>
    <row r="1" spans="1:5" ht="31.5" customHeight="1" x14ac:dyDescent="0.25">
      <c r="A1" s="14" t="s">
        <v>93</v>
      </c>
      <c r="B1" s="14"/>
      <c r="C1" s="14"/>
      <c r="D1" s="14"/>
      <c r="E1" s="14"/>
    </row>
    <row r="2" spans="1:5" ht="16.5" customHeight="1" x14ac:dyDescent="0.25">
      <c r="A2" s="13" t="s">
        <v>94</v>
      </c>
      <c r="B2" s="13"/>
      <c r="C2" s="13"/>
      <c r="D2" s="13"/>
      <c r="E2" s="13"/>
    </row>
    <row r="3" spans="1:5" ht="4.5" customHeight="1" x14ac:dyDescent="0.25">
      <c r="A3" s="12"/>
      <c r="B3" s="12"/>
      <c r="C3" s="12"/>
      <c r="D3" s="12"/>
      <c r="E3" s="12"/>
    </row>
    <row r="4" spans="1:5" ht="15.75" customHeight="1" x14ac:dyDescent="0.25">
      <c r="A4" s="7" t="s">
        <v>95</v>
      </c>
      <c r="B4" s="7"/>
      <c r="C4" s="7"/>
      <c r="D4" s="7"/>
      <c r="E4" s="7"/>
    </row>
    <row r="6" spans="1:5" ht="21.75" customHeight="1" x14ac:dyDescent="0.25">
      <c r="A6" s="11" t="s">
        <v>96</v>
      </c>
      <c r="B6" s="11"/>
      <c r="C6" s="11"/>
      <c r="D6" s="11"/>
      <c r="E6" s="11"/>
    </row>
    <row r="7" spans="1:5" ht="19.5" customHeight="1" x14ac:dyDescent="0.25">
      <c r="A7" s="34" t="s">
        <v>97</v>
      </c>
      <c r="B7" s="3" t="s">
        <v>98</v>
      </c>
      <c r="C7" s="3"/>
      <c r="D7" s="3"/>
      <c r="E7" s="3"/>
    </row>
    <row r="8" spans="1:5" ht="19.5" customHeight="1" x14ac:dyDescent="0.25">
      <c r="A8" s="34" t="s">
        <v>38</v>
      </c>
      <c r="B8" s="26" t="s">
        <v>99</v>
      </c>
      <c r="C8" s="35" t="s">
        <v>100</v>
      </c>
      <c r="D8" s="29">
        <v>1</v>
      </c>
    </row>
    <row r="9" spans="1:5" ht="18.75" customHeight="1" x14ac:dyDescent="0.25">
      <c r="A9" s="23" t="s">
        <v>101</v>
      </c>
      <c r="B9" s="23" t="s">
        <v>102</v>
      </c>
      <c r="C9" s="23" t="s">
        <v>41</v>
      </c>
      <c r="D9" s="23" t="s">
        <v>103</v>
      </c>
      <c r="E9" s="23" t="s">
        <v>104</v>
      </c>
    </row>
    <row r="10" spans="1:5" ht="18" customHeight="1" x14ac:dyDescent="0.25">
      <c r="A10" s="27" t="s">
        <v>45</v>
      </c>
      <c r="B10" s="29">
        <v>180</v>
      </c>
      <c r="C10" s="31" t="str">
        <f>IF($A10="","",IFERROR(INDEX(Rohstoffliste!$H$7:$H$30,MATCH($A10,Rohstoffliste!$B$7:$B$30,0)),""))</f>
        <v>g</v>
      </c>
      <c r="D10" s="30">
        <f>IF($A10="","",IFERROR(INDEX(Rohstoffliste!$G$7:$G$30,MATCH($A10,Rohstoffliste!$B$7:$B$30,0)),""))</f>
        <v>1.1900000000000001E-2</v>
      </c>
      <c r="E10" s="36">
        <f t="shared" ref="E10:E17" si="0">IF($A10="","",IFERROR($B10*$D10,""))</f>
        <v>2.1420000000000003</v>
      </c>
    </row>
    <row r="11" spans="1:5" ht="18" customHeight="1" x14ac:dyDescent="0.25">
      <c r="A11" s="27" t="s">
        <v>49</v>
      </c>
      <c r="B11" s="29">
        <v>40</v>
      </c>
      <c r="C11" s="33" t="str">
        <f>IF($A11="","",IFERROR(INDEX(Rohstoffliste!$H$7:$H$30,MATCH($A11,Rohstoffliste!$B$7:$B$30,0)),""))</f>
        <v>g</v>
      </c>
      <c r="D11" s="32">
        <f>IF($A11="","",IFERROR(INDEX(Rohstoffliste!$G$7:$G$30,MATCH($A11,Rohstoffliste!$B$7:$B$30,0)),""))</f>
        <v>8.9999999999999998E-4</v>
      </c>
      <c r="E11" s="37">
        <f t="shared" si="0"/>
        <v>3.5999999999999997E-2</v>
      </c>
    </row>
    <row r="12" spans="1:5" ht="18" customHeight="1" x14ac:dyDescent="0.25">
      <c r="A12" s="27" t="s">
        <v>57</v>
      </c>
      <c r="B12" s="29">
        <v>15</v>
      </c>
      <c r="C12" s="31" t="str">
        <f>IF($A12="","",IFERROR(INDEX(Rohstoffliste!$H$7:$H$30,MATCH($A12,Rohstoffliste!$B$7:$B$30,0)),""))</f>
        <v>ml</v>
      </c>
      <c r="D12" s="30">
        <f>IF($A12="","",IFERROR(INDEX(Rohstoffliste!$G$7:$G$30,MATCH($A12,Rohstoffliste!$B$7:$B$30,0)),""))</f>
        <v>2.3999999999999998E-3</v>
      </c>
      <c r="E12" s="36">
        <f t="shared" si="0"/>
        <v>3.5999999999999997E-2</v>
      </c>
    </row>
    <row r="13" spans="1:5" ht="18" customHeight="1" x14ac:dyDescent="0.25">
      <c r="A13" s="27" t="s">
        <v>54</v>
      </c>
      <c r="B13" s="29">
        <v>10</v>
      </c>
      <c r="C13" s="33" t="str">
        <f>IF($A13="","",IFERROR(INDEX(Rohstoffliste!$H$7:$H$30,MATCH($A13,Rohstoffliste!$B$7:$B$30,0)),""))</f>
        <v>g</v>
      </c>
      <c r="D13" s="32">
        <f>IF($A13="","",IFERROR(INDEX(Rohstoffliste!$G$7:$G$30,MATCH($A13,Rohstoffliste!$B$7:$B$30,0)),""))</f>
        <v>6.4999999999999997E-4</v>
      </c>
      <c r="E13" s="37">
        <f t="shared" si="0"/>
        <v>6.4999999999999997E-3</v>
      </c>
    </row>
    <row r="14" spans="1:5" ht="18" customHeight="1" x14ac:dyDescent="0.25">
      <c r="A14" s="27" t="s">
        <v>86</v>
      </c>
      <c r="B14" s="29">
        <v>2</v>
      </c>
      <c r="C14" s="31" t="str">
        <f>IF($A14="","",IFERROR(INDEX(Rohstoffliste!$H$7:$H$30,MATCH($A14,Rohstoffliste!$B$7:$B$30,0)),""))</f>
        <v>Stück</v>
      </c>
      <c r="D14" s="30">
        <f>IF($A14="","",IFERROR(INDEX(Rohstoffliste!$G$7:$G$30,MATCH($A14,Rohstoffliste!$B$7:$B$30,0)),""))</f>
        <v>0.24500000000000002</v>
      </c>
      <c r="E14" s="36">
        <f t="shared" si="0"/>
        <v>0.49000000000000005</v>
      </c>
    </row>
    <row r="15" spans="1:5" ht="18" customHeight="1" x14ac:dyDescent="0.25">
      <c r="A15" s="27" t="s">
        <v>88</v>
      </c>
      <c r="B15" s="29">
        <v>1</v>
      </c>
      <c r="C15" s="33" t="str">
        <f>IF($A15="","",IFERROR(INDEX(Rohstoffliste!$H$7:$H$30,MATCH($A15,Rohstoffliste!$B$7:$B$30,0)),""))</f>
        <v>Portion</v>
      </c>
      <c r="D15" s="32">
        <f>IF($A15="","",IFERROR(INDEX(Rohstoffliste!$G$7:$G$30,MATCH($A15,Rohstoffliste!$B$7:$B$30,0)),""))</f>
        <v>0.15</v>
      </c>
      <c r="E15" s="37">
        <f t="shared" si="0"/>
        <v>0.15</v>
      </c>
    </row>
    <row r="16" spans="1:5" ht="18" customHeight="1" x14ac:dyDescent="0.25">
      <c r="A16" s="27"/>
      <c r="B16" s="29"/>
      <c r="C16" s="31" t="str">
        <f>IF($A16="","",IFERROR(INDEX(Rohstoffliste!$H$7:$H$30,MATCH($A16,Rohstoffliste!$B$7:$B$30,0)),""))</f>
        <v/>
      </c>
      <c r="D16" s="30" t="str">
        <f>IF($A16="","",IFERROR(INDEX(Rohstoffliste!$G$7:$G$30,MATCH($A16,Rohstoffliste!$B$7:$B$30,0)),""))</f>
        <v/>
      </c>
      <c r="E16" s="36" t="str">
        <f t="shared" si="0"/>
        <v/>
      </c>
    </row>
    <row r="17" spans="1:5" ht="18" customHeight="1" x14ac:dyDescent="0.25">
      <c r="A17" s="27"/>
      <c r="B17" s="29"/>
      <c r="C17" s="33" t="str">
        <f>IF($A17="","",IFERROR(INDEX(Rohstoffliste!$H$7:$H$30,MATCH($A17,Rohstoffliste!$B$7:$B$30,0)),""))</f>
        <v/>
      </c>
      <c r="D17" s="32" t="str">
        <f>IF($A17="","",IFERROR(INDEX(Rohstoffliste!$G$7:$G$30,MATCH($A17,Rohstoffliste!$B$7:$B$30,0)),""))</f>
        <v/>
      </c>
      <c r="E17" s="37" t="str">
        <f t="shared" si="0"/>
        <v/>
      </c>
    </row>
    <row r="18" spans="1:5" ht="18.75" customHeight="1" x14ac:dyDescent="0.25">
      <c r="A18" s="2" t="s">
        <v>105</v>
      </c>
      <c r="B18" s="2"/>
      <c r="C18" s="2"/>
      <c r="D18" s="2"/>
      <c r="E18" s="38">
        <f>SUM(E10:E17)</f>
        <v>2.8605000000000005</v>
      </c>
    </row>
    <row r="19" spans="1:5" ht="18.75" customHeight="1" x14ac:dyDescent="0.25">
      <c r="A19" s="1" t="s">
        <v>106</v>
      </c>
      <c r="B19" s="1"/>
      <c r="C19" s="1"/>
      <c r="D19" s="24">
        <v>0.05</v>
      </c>
      <c r="E19" s="39">
        <f>E18*D19</f>
        <v>0.14302500000000004</v>
      </c>
    </row>
    <row r="20" spans="1:5" ht="21.75" customHeight="1" x14ac:dyDescent="0.25">
      <c r="A20" s="52" t="s">
        <v>107</v>
      </c>
      <c r="B20" s="52"/>
      <c r="C20" s="52"/>
      <c r="D20" s="52"/>
      <c r="E20" s="40">
        <f>(E18+E19)/D8</f>
        <v>3.0035250000000007</v>
      </c>
    </row>
    <row r="22" spans="1:5" ht="21.75" customHeight="1" x14ac:dyDescent="0.25">
      <c r="A22" s="11" t="s">
        <v>108</v>
      </c>
      <c r="B22" s="11"/>
      <c r="C22" s="11"/>
      <c r="D22" s="11"/>
      <c r="E22" s="11"/>
    </row>
    <row r="23" spans="1:5" ht="19.5" customHeight="1" x14ac:dyDescent="0.25">
      <c r="A23" s="34" t="s">
        <v>97</v>
      </c>
      <c r="B23" s="3" t="s">
        <v>109</v>
      </c>
      <c r="C23" s="3"/>
      <c r="D23" s="3"/>
      <c r="E23" s="3"/>
    </row>
    <row r="24" spans="1:5" ht="19.5" customHeight="1" x14ac:dyDescent="0.25">
      <c r="A24" s="34" t="s">
        <v>38</v>
      </c>
      <c r="B24" s="26" t="s">
        <v>99</v>
      </c>
      <c r="C24" s="35" t="s">
        <v>100</v>
      </c>
      <c r="D24" s="29">
        <v>1</v>
      </c>
    </row>
    <row r="25" spans="1:5" ht="18.75" customHeight="1" x14ac:dyDescent="0.25">
      <c r="A25" s="23" t="s">
        <v>101</v>
      </c>
      <c r="B25" s="23" t="s">
        <v>102</v>
      </c>
      <c r="C25" s="23" t="s">
        <v>41</v>
      </c>
      <c r="D25" s="23" t="s">
        <v>103</v>
      </c>
      <c r="E25" s="23" t="s">
        <v>104</v>
      </c>
    </row>
    <row r="26" spans="1:5" ht="18" customHeight="1" x14ac:dyDescent="0.25">
      <c r="A26" s="27" t="s">
        <v>69</v>
      </c>
      <c r="B26" s="29">
        <v>120</v>
      </c>
      <c r="C26" s="31" t="str">
        <f>IF($A26="","",IFERROR(INDEX(Rohstoffliste!$H$7:$H$30,MATCH($A26,Rohstoffliste!$B$7:$B$30,0)),""))</f>
        <v>g</v>
      </c>
      <c r="D26" s="30">
        <f>IF($A26="","",IFERROR(INDEX(Rohstoffliste!$G$7:$G$30,MATCH($A26,Rohstoffliste!$B$7:$B$30,0)),""))</f>
        <v>1.6999999999999999E-3</v>
      </c>
      <c r="E26" s="36">
        <f t="shared" ref="E26:E33" si="1">IF($A26="","",IFERROR($B26*$D26,""))</f>
        <v>0.20399999999999999</v>
      </c>
    </row>
    <row r="27" spans="1:5" ht="18" customHeight="1" x14ac:dyDescent="0.25">
      <c r="A27" s="27" t="s">
        <v>71</v>
      </c>
      <c r="B27" s="29">
        <v>80</v>
      </c>
      <c r="C27" s="33" t="str">
        <f>IF($A27="","",IFERROR(INDEX(Rohstoffliste!$H$7:$H$30,MATCH($A27,Rohstoffliste!$B$7:$B$30,0)),""))</f>
        <v>g</v>
      </c>
      <c r="D27" s="32">
        <f>IF($A27="","",IFERROR(INDEX(Rohstoffliste!$G$7:$G$30,MATCH($A27,Rohstoffliste!$B$7:$B$30,0)),""))</f>
        <v>2.2000000000000001E-3</v>
      </c>
      <c r="E27" s="37">
        <f t="shared" si="1"/>
        <v>0.17600000000000002</v>
      </c>
    </row>
    <row r="28" spans="1:5" ht="18" customHeight="1" x14ac:dyDescent="0.25">
      <c r="A28" s="27" t="s">
        <v>73</v>
      </c>
      <c r="B28" s="29">
        <v>0.3</v>
      </c>
      <c r="C28" s="31" t="str">
        <f>IF($A28="","",IFERROR(INDEX(Rohstoffliste!$H$7:$H$30,MATCH($A28,Rohstoffliste!$B$7:$B$30,0)),""))</f>
        <v>Stück</v>
      </c>
      <c r="D28" s="30">
        <f>IF($A28="","",IFERROR(INDEX(Rohstoffliste!$G$7:$G$30,MATCH($A28,Rohstoffliste!$B$7:$B$30,0)),""))</f>
        <v>0.85</v>
      </c>
      <c r="E28" s="36">
        <f t="shared" si="1"/>
        <v>0.255</v>
      </c>
    </row>
    <row r="29" spans="1:5" ht="18" customHeight="1" x14ac:dyDescent="0.25">
      <c r="A29" s="27" t="s">
        <v>77</v>
      </c>
      <c r="B29" s="29">
        <v>10</v>
      </c>
      <c r="C29" s="33" t="str">
        <f>IF($A29="","",IFERROR(INDEX(Rohstoffliste!$H$7:$H$30,MATCH($A29,Rohstoffliste!$B$7:$B$30,0)),""))</f>
        <v>ml</v>
      </c>
      <c r="D29" s="32">
        <f>IF($A29="","",IFERROR(INDEX(Rohstoffliste!$G$7:$G$30,MATCH($A29,Rohstoffliste!$B$7:$B$30,0)),""))</f>
        <v>7.7999999999999996E-3</v>
      </c>
      <c r="E29" s="37">
        <f t="shared" si="1"/>
        <v>7.8E-2</v>
      </c>
    </row>
    <row r="30" spans="1:5" ht="18" customHeight="1" x14ac:dyDescent="0.25">
      <c r="A30" s="27" t="s">
        <v>75</v>
      </c>
      <c r="B30" s="29">
        <v>15</v>
      </c>
      <c r="C30" s="31" t="str">
        <f>IF($A30="","",IFERROR(INDEX(Rohstoffliste!$H$7:$H$30,MATCH($A30,Rohstoffliste!$B$7:$B$30,0)),""))</f>
        <v>g</v>
      </c>
      <c r="D30" s="30">
        <f>IF($A30="","",IFERROR(INDEX(Rohstoffliste!$G$7:$G$30,MATCH($A30,Rohstoffliste!$B$7:$B$30,0)),""))</f>
        <v>1.89E-2</v>
      </c>
      <c r="E30" s="36">
        <f t="shared" si="1"/>
        <v>0.28349999999999997</v>
      </c>
    </row>
    <row r="31" spans="1:5" ht="18" customHeight="1" x14ac:dyDescent="0.25">
      <c r="A31" s="27" t="s">
        <v>88</v>
      </c>
      <c r="B31" s="29">
        <v>1</v>
      </c>
      <c r="C31" s="33" t="str">
        <f>IF($A31="","",IFERROR(INDEX(Rohstoffliste!$H$7:$H$30,MATCH($A31,Rohstoffliste!$B$7:$B$30,0)),""))</f>
        <v>Portion</v>
      </c>
      <c r="D31" s="32">
        <f>IF($A31="","",IFERROR(INDEX(Rohstoffliste!$G$7:$G$30,MATCH($A31,Rohstoffliste!$B$7:$B$30,0)),""))</f>
        <v>0.15</v>
      </c>
      <c r="E31" s="37">
        <f t="shared" si="1"/>
        <v>0.15</v>
      </c>
    </row>
    <row r="32" spans="1:5" ht="18" customHeight="1" x14ac:dyDescent="0.25">
      <c r="A32" s="27"/>
      <c r="B32" s="29"/>
      <c r="C32" s="31" t="str">
        <f>IF($A32="","",IFERROR(INDEX(Rohstoffliste!$H$7:$H$30,MATCH($A32,Rohstoffliste!$B$7:$B$30,0)),""))</f>
        <v/>
      </c>
      <c r="D32" s="30" t="str">
        <f>IF($A32="","",IFERROR(INDEX(Rohstoffliste!$G$7:$G$30,MATCH($A32,Rohstoffliste!$B$7:$B$30,0)),""))</f>
        <v/>
      </c>
      <c r="E32" s="36" t="str">
        <f t="shared" si="1"/>
        <v/>
      </c>
    </row>
    <row r="33" spans="1:5" ht="18" customHeight="1" x14ac:dyDescent="0.25">
      <c r="A33" s="27"/>
      <c r="B33" s="29"/>
      <c r="C33" s="33" t="str">
        <f>IF($A33="","",IFERROR(INDEX(Rohstoffliste!$H$7:$H$30,MATCH($A33,Rohstoffliste!$B$7:$B$30,0)),""))</f>
        <v/>
      </c>
      <c r="D33" s="32" t="str">
        <f>IF($A33="","",IFERROR(INDEX(Rohstoffliste!$G$7:$G$30,MATCH($A33,Rohstoffliste!$B$7:$B$30,0)),""))</f>
        <v/>
      </c>
      <c r="E33" s="37" t="str">
        <f t="shared" si="1"/>
        <v/>
      </c>
    </row>
    <row r="34" spans="1:5" ht="18.75" customHeight="1" x14ac:dyDescent="0.25">
      <c r="A34" s="2" t="s">
        <v>105</v>
      </c>
      <c r="B34" s="2"/>
      <c r="C34" s="2"/>
      <c r="D34" s="2"/>
      <c r="E34" s="38">
        <f>SUM(E26:E33)</f>
        <v>1.1464999999999999</v>
      </c>
    </row>
    <row r="35" spans="1:5" ht="18.75" customHeight="1" x14ac:dyDescent="0.25">
      <c r="A35" s="1" t="s">
        <v>106</v>
      </c>
      <c r="B35" s="1"/>
      <c r="C35" s="1"/>
      <c r="D35" s="24">
        <v>0.05</v>
      </c>
      <c r="E35" s="39">
        <f>E34*D35</f>
        <v>5.7324999999999994E-2</v>
      </c>
    </row>
    <row r="36" spans="1:5" ht="21.75" customHeight="1" x14ac:dyDescent="0.25">
      <c r="A36" s="52" t="s">
        <v>107</v>
      </c>
      <c r="B36" s="52"/>
      <c r="C36" s="52"/>
      <c r="D36" s="52"/>
      <c r="E36" s="40">
        <f>(E34+E35)/D24</f>
        <v>1.2038249999999999</v>
      </c>
    </row>
    <row r="38" spans="1:5" ht="21.75" customHeight="1" x14ac:dyDescent="0.25">
      <c r="A38" s="11" t="s">
        <v>110</v>
      </c>
      <c r="B38" s="11"/>
      <c r="C38" s="11"/>
      <c r="D38" s="11"/>
      <c r="E38" s="11"/>
    </row>
    <row r="39" spans="1:5" ht="19.5" customHeight="1" x14ac:dyDescent="0.25">
      <c r="A39" s="34" t="s">
        <v>97</v>
      </c>
      <c r="B39" s="3" t="s">
        <v>111</v>
      </c>
      <c r="C39" s="3"/>
      <c r="D39" s="3"/>
      <c r="E39" s="3"/>
    </row>
    <row r="40" spans="1:5" ht="19.5" customHeight="1" x14ac:dyDescent="0.25">
      <c r="A40" s="34" t="s">
        <v>38</v>
      </c>
      <c r="B40" s="26" t="s">
        <v>112</v>
      </c>
      <c r="C40" s="35" t="s">
        <v>100</v>
      </c>
      <c r="D40" s="29">
        <v>1</v>
      </c>
    </row>
    <row r="41" spans="1:5" ht="18.75" customHeight="1" x14ac:dyDescent="0.25">
      <c r="A41" s="23" t="s">
        <v>101</v>
      </c>
      <c r="B41" s="23" t="s">
        <v>102</v>
      </c>
      <c r="C41" s="23" t="s">
        <v>41</v>
      </c>
      <c r="D41" s="23" t="s">
        <v>103</v>
      </c>
      <c r="E41" s="23" t="s">
        <v>104</v>
      </c>
    </row>
    <row r="42" spans="1:5" ht="18" customHeight="1" x14ac:dyDescent="0.25">
      <c r="A42" s="27" t="s">
        <v>83</v>
      </c>
      <c r="B42" s="29">
        <v>350</v>
      </c>
      <c r="C42" s="31" t="str">
        <f>IF($A42="","",IFERROR(INDEX(Rohstoffliste!$H$7:$H$30,MATCH($A42,Rohstoffliste!$B$7:$B$30,0)),""))</f>
        <v>ml</v>
      </c>
      <c r="D42" s="30">
        <f>IF($A42="","",IFERROR(INDEX(Rohstoffliste!$G$7:$G$30,MATCH($A42,Rohstoffliste!$B$7:$B$30,0)),""))</f>
        <v>3.9999999999999996E-4</v>
      </c>
      <c r="E42" s="36">
        <f t="shared" ref="E42:E49" si="2">IF($A42="","",IFERROR($B42*$D42,""))</f>
        <v>0.13999999999999999</v>
      </c>
    </row>
    <row r="43" spans="1:5" ht="18" customHeight="1" x14ac:dyDescent="0.25">
      <c r="A43" s="27" t="s">
        <v>79</v>
      </c>
      <c r="B43" s="29">
        <v>35</v>
      </c>
      <c r="C43" s="33" t="str">
        <f>IF($A43="","",IFERROR(INDEX(Rohstoffliste!$H$7:$H$30,MATCH($A43,Rohstoffliste!$B$7:$B$30,0)),""))</f>
        <v>g</v>
      </c>
      <c r="D43" s="32">
        <f>IF($A43="","",IFERROR(INDEX(Rohstoffliste!$G$7:$G$30,MATCH($A43,Rohstoffliste!$B$7:$B$30,0)),""))</f>
        <v>9.5E-4</v>
      </c>
      <c r="E43" s="37">
        <f t="shared" si="2"/>
        <v>3.3250000000000002E-2</v>
      </c>
    </row>
    <row r="44" spans="1:5" ht="18" customHeight="1" x14ac:dyDescent="0.25">
      <c r="A44" s="27" t="s">
        <v>81</v>
      </c>
      <c r="B44" s="29">
        <v>0.5</v>
      </c>
      <c r="C44" s="31" t="str">
        <f>IF($A44="","",IFERROR(INDEX(Rohstoffliste!$H$7:$H$30,MATCH($A44,Rohstoffliste!$B$7:$B$30,0)),""))</f>
        <v>Stück</v>
      </c>
      <c r="D44" s="30">
        <f>IF($A44="","",IFERROR(INDEX(Rohstoffliste!$G$7:$G$30,MATCH($A44,Rohstoffliste!$B$7:$B$30,0)),""))</f>
        <v>0.35</v>
      </c>
      <c r="E44" s="36">
        <f t="shared" si="2"/>
        <v>0.17499999999999999</v>
      </c>
    </row>
    <row r="45" spans="1:5" ht="18" customHeight="1" x14ac:dyDescent="0.25">
      <c r="A45" s="27" t="s">
        <v>92</v>
      </c>
      <c r="B45" s="29">
        <v>1</v>
      </c>
      <c r="C45" s="33" t="str">
        <f>IF($A45="","",IFERROR(INDEX(Rohstoffliste!$H$7:$H$30,MATCH($A45,Rohstoffliste!$B$7:$B$30,0)),""))</f>
        <v>Portion</v>
      </c>
      <c r="D45" s="32">
        <f>IF($A45="","",IFERROR(INDEX(Rohstoffliste!$G$7:$G$30,MATCH($A45,Rohstoffliste!$B$7:$B$30,0)),""))</f>
        <v>0.1</v>
      </c>
      <c r="E45" s="37">
        <f t="shared" si="2"/>
        <v>0.1</v>
      </c>
    </row>
    <row r="46" spans="1:5" ht="18" customHeight="1" x14ac:dyDescent="0.25">
      <c r="A46" s="27"/>
      <c r="B46" s="29"/>
      <c r="C46" s="31" t="str">
        <f>IF($A46="","",IFERROR(INDEX(Rohstoffliste!$H$7:$H$30,MATCH($A46,Rohstoffliste!$B$7:$B$30,0)),""))</f>
        <v/>
      </c>
      <c r="D46" s="30" t="str">
        <f>IF($A46="","",IFERROR(INDEX(Rohstoffliste!$G$7:$G$30,MATCH($A46,Rohstoffliste!$B$7:$B$30,0)),""))</f>
        <v/>
      </c>
      <c r="E46" s="36" t="str">
        <f t="shared" si="2"/>
        <v/>
      </c>
    </row>
    <row r="47" spans="1:5" ht="18" customHeight="1" x14ac:dyDescent="0.25">
      <c r="A47" s="27"/>
      <c r="B47" s="29"/>
      <c r="C47" s="33" t="str">
        <f>IF($A47="","",IFERROR(INDEX(Rohstoffliste!$H$7:$H$30,MATCH($A47,Rohstoffliste!$B$7:$B$30,0)),""))</f>
        <v/>
      </c>
      <c r="D47" s="32" t="str">
        <f>IF($A47="","",IFERROR(INDEX(Rohstoffliste!$G$7:$G$30,MATCH($A47,Rohstoffliste!$B$7:$B$30,0)),""))</f>
        <v/>
      </c>
      <c r="E47" s="37" t="str">
        <f t="shared" si="2"/>
        <v/>
      </c>
    </row>
    <row r="48" spans="1:5" ht="18" customHeight="1" x14ac:dyDescent="0.25">
      <c r="A48" s="27"/>
      <c r="B48" s="29"/>
      <c r="C48" s="31" t="str">
        <f>IF($A48="","",IFERROR(INDEX(Rohstoffliste!$H$7:$H$30,MATCH($A48,Rohstoffliste!$B$7:$B$30,0)),""))</f>
        <v/>
      </c>
      <c r="D48" s="30" t="str">
        <f>IF($A48="","",IFERROR(INDEX(Rohstoffliste!$G$7:$G$30,MATCH($A48,Rohstoffliste!$B$7:$B$30,0)),""))</f>
        <v/>
      </c>
      <c r="E48" s="36" t="str">
        <f t="shared" si="2"/>
        <v/>
      </c>
    </row>
    <row r="49" spans="1:5" ht="18" customHeight="1" x14ac:dyDescent="0.25">
      <c r="A49" s="27"/>
      <c r="B49" s="29"/>
      <c r="C49" s="33" t="str">
        <f>IF($A49="","",IFERROR(INDEX(Rohstoffliste!$H$7:$H$30,MATCH($A49,Rohstoffliste!$B$7:$B$30,0)),""))</f>
        <v/>
      </c>
      <c r="D49" s="32" t="str">
        <f>IF($A49="","",IFERROR(INDEX(Rohstoffliste!$G$7:$G$30,MATCH($A49,Rohstoffliste!$B$7:$B$30,0)),""))</f>
        <v/>
      </c>
      <c r="E49" s="37" t="str">
        <f t="shared" si="2"/>
        <v/>
      </c>
    </row>
    <row r="50" spans="1:5" ht="18.75" customHeight="1" x14ac:dyDescent="0.25">
      <c r="A50" s="2" t="s">
        <v>105</v>
      </c>
      <c r="B50" s="2"/>
      <c r="C50" s="2"/>
      <c r="D50" s="2"/>
      <c r="E50" s="38">
        <f>SUM(E42:E49)</f>
        <v>0.44824999999999993</v>
      </c>
    </row>
    <row r="51" spans="1:5" ht="18.75" customHeight="1" x14ac:dyDescent="0.25">
      <c r="A51" s="1" t="s">
        <v>106</v>
      </c>
      <c r="B51" s="1"/>
      <c r="C51" s="1"/>
      <c r="D51" s="24">
        <v>0.03</v>
      </c>
      <c r="E51" s="39">
        <f>E50*D51</f>
        <v>1.3447499999999998E-2</v>
      </c>
    </row>
    <row r="52" spans="1:5" ht="21.75" customHeight="1" x14ac:dyDescent="0.25">
      <c r="A52" s="52" t="s">
        <v>107</v>
      </c>
      <c r="B52" s="52"/>
      <c r="C52" s="52"/>
      <c r="D52" s="52"/>
      <c r="E52" s="40">
        <f>(E50+E51)/D40</f>
        <v>0.46169749999999993</v>
      </c>
    </row>
  </sheetData>
  <mergeCells count="19">
    <mergeCell ref="B39:E39"/>
    <mergeCell ref="A50:D50"/>
    <mergeCell ref="A51:C51"/>
    <mergeCell ref="A52:D52"/>
    <mergeCell ref="B23:E23"/>
    <mergeCell ref="A34:D34"/>
    <mergeCell ref="A35:C35"/>
    <mergeCell ref="A36:D36"/>
    <mergeCell ref="A38:E38"/>
    <mergeCell ref="B7:E7"/>
    <mergeCell ref="A18:D18"/>
    <mergeCell ref="A19:C19"/>
    <mergeCell ref="A20:D20"/>
    <mergeCell ref="A22:E22"/>
    <mergeCell ref="A1:E1"/>
    <mergeCell ref="A2:E2"/>
    <mergeCell ref="A3:E3"/>
    <mergeCell ref="A4:E4"/>
    <mergeCell ref="A6:E6"/>
  </mergeCells>
  <dataValidations count="1">
    <dataValidation type="list" allowBlank="1" sqref="B8 B24 B40" xr:uid="{00000000-0002-0000-0200-000001000000}">
      <formula1>"Speise,Getränk"</formula1>
      <formula2>0</formula2>
    </dataValidation>
  </dataValidations>
  <printOptions horizontalCentered="1"/>
  <pageMargins left="0.4" right="0.4" top="0.5" bottom="0.5" header="0.511811023622047" footer="0.511811023622047"/>
  <pageSetup fitToHeight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Rohstoffliste!$B$7:$B$30</xm:f>
          </x14:formula1>
          <x14:formula2>
            <xm:f>0</xm:f>
          </x14:formula2>
          <xm:sqref>A10:A17 A26:A33 A42:A49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C6E71"/>
    <pageSetUpPr fitToPage="1"/>
  </sheetPr>
  <dimension ref="A1:M16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8.7109375" defaultRowHeight="15" x14ac:dyDescent="0.25"/>
  <cols>
    <col min="1" max="1" width="24" customWidth="1"/>
    <col min="2" max="3" width="11" customWidth="1"/>
    <col min="4" max="5" width="9" customWidth="1"/>
    <col min="6" max="6" width="8" customWidth="1"/>
    <col min="7" max="10" width="11" customWidth="1"/>
    <col min="11" max="11" width="9" customWidth="1"/>
    <col min="12" max="12" width="12" customWidth="1"/>
    <col min="13" max="13" width="9" customWidth="1"/>
  </cols>
  <sheetData>
    <row r="1" spans="1:13" ht="31.5" customHeight="1" x14ac:dyDescent="0.25">
      <c r="A1" s="14" t="s">
        <v>113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6.5" customHeight="1" x14ac:dyDescent="0.25">
      <c r="A2" s="13" t="s">
        <v>114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4.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5.75" customHeight="1" x14ac:dyDescent="0.25">
      <c r="A4" s="7" t="s">
        <v>115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3.75" customHeight="1" x14ac:dyDescent="0.25"/>
    <row r="6" spans="1:13" ht="33.75" customHeight="1" x14ac:dyDescent="0.25">
      <c r="A6" s="41" t="s">
        <v>97</v>
      </c>
      <c r="B6" s="41" t="s">
        <v>38</v>
      </c>
      <c r="C6" s="41" t="s">
        <v>116</v>
      </c>
      <c r="D6" s="41" t="s">
        <v>117</v>
      </c>
      <c r="E6" s="41" t="s">
        <v>118</v>
      </c>
      <c r="F6" s="41" t="s">
        <v>119</v>
      </c>
      <c r="G6" s="41" t="s">
        <v>120</v>
      </c>
      <c r="H6" s="41" t="s">
        <v>121</v>
      </c>
      <c r="I6" s="41" t="s">
        <v>122</v>
      </c>
      <c r="J6" s="41" t="s">
        <v>123</v>
      </c>
      <c r="K6" s="41" t="s">
        <v>124</v>
      </c>
      <c r="L6" s="41" t="s">
        <v>125</v>
      </c>
      <c r="M6" s="41" t="s">
        <v>126</v>
      </c>
    </row>
    <row r="7" spans="1:13" ht="18.75" customHeight="1" x14ac:dyDescent="0.25">
      <c r="A7" s="42" t="str">
        <f>Rezeptkalkulation!$B$7</f>
        <v>Rindergulasch mit Knödel</v>
      </c>
      <c r="B7" s="43" t="str">
        <f>Rezeptkalkulation!$B$8</f>
        <v>Speise</v>
      </c>
      <c r="C7" s="44">
        <f>Rezeptkalkulation!$E$20</f>
        <v>3.0035250000000007</v>
      </c>
      <c r="D7" s="24">
        <v>0.3</v>
      </c>
      <c r="E7" s="45">
        <f>IF(OR($D7="",$D7=0),"",1/$D7)</f>
        <v>3.3333333333333335</v>
      </c>
      <c r="F7" s="46">
        <f>IF($B7="Speise",Anleitung!$C$20,IF($B7="Getränk",Anleitung!$C$21,""))</f>
        <v>7.0000000000000007E-2</v>
      </c>
      <c r="G7" s="36">
        <f>IF(OR($C7="",$E7=""),"",$C7*$E7)</f>
        <v>10.011750000000003</v>
      </c>
      <c r="H7" s="36">
        <f>IF(OR($G7="",$F7=""),"",$G7*(1+$F7))</f>
        <v>10.712572500000004</v>
      </c>
      <c r="I7" s="28">
        <v>11.9</v>
      </c>
      <c r="J7" s="36">
        <f>IF(OR($I7="",$F7=""),"",$I7/(1+$F7))</f>
        <v>11.121495327102803</v>
      </c>
      <c r="K7" s="46">
        <f>IF(OR($J7="",$J7=0),"",$C7/$J7)</f>
        <v>0.27006485294117655</v>
      </c>
      <c r="L7" s="36">
        <f>IF($J7="","",$J7-$C7)</f>
        <v>8.1179703271028032</v>
      </c>
      <c r="M7" s="46">
        <f>IF(OR($J7="",$J7=0),"",$L7/$J7)</f>
        <v>0.72993514705882356</v>
      </c>
    </row>
    <row r="8" spans="1:13" ht="18.75" customHeight="1" x14ac:dyDescent="0.25">
      <c r="A8" s="47" t="str">
        <f>Rezeptkalkulation!$B$23</f>
        <v>Großer Salatteller</v>
      </c>
      <c r="B8" s="48" t="str">
        <f>Rezeptkalkulation!$B$24</f>
        <v>Speise</v>
      </c>
      <c r="C8" s="49">
        <f>Rezeptkalkulation!$E$36</f>
        <v>1.2038249999999999</v>
      </c>
      <c r="D8" s="24">
        <v>0.28000000000000003</v>
      </c>
      <c r="E8" s="50">
        <f>IF(OR($D8="",$D8=0),"",1/$D8)</f>
        <v>3.5714285714285712</v>
      </c>
      <c r="F8" s="51">
        <f>IF($B8="Speise",Anleitung!$C$20,IF($B8="Getränk",Anleitung!$C$21,""))</f>
        <v>7.0000000000000007E-2</v>
      </c>
      <c r="G8" s="37">
        <f>IF(OR($C8="",$E8=""),"",$C8*$E8)</f>
        <v>4.2993749999999995</v>
      </c>
      <c r="H8" s="37">
        <f>IF(OR($G8="",$F8=""),"",$G8*(1+$F8))</f>
        <v>4.60033125</v>
      </c>
      <c r="I8" s="28">
        <v>8.9</v>
      </c>
      <c r="J8" s="37">
        <f>IF(OR($I8="",$F8=""),"",$I8/(1+$F8))</f>
        <v>8.3177570093457938</v>
      </c>
      <c r="K8" s="51">
        <f>IF(OR($J8="",$J8=0),"",$C8/$J8)</f>
        <v>0.14472952247191012</v>
      </c>
      <c r="L8" s="37">
        <f>IF($J8="","",$J8-$C8)</f>
        <v>7.1139320093457936</v>
      </c>
      <c r="M8" s="51">
        <f>IF(OR($J8="",$J8=0),"",$L8/$J8)</f>
        <v>0.85527047752808982</v>
      </c>
    </row>
    <row r="9" spans="1:13" ht="18.75" customHeight="1" x14ac:dyDescent="0.25">
      <c r="A9" s="42" t="str">
        <f>Rezeptkalkulation!$B$39</f>
        <v>Hausgemachte Zitronenlimonade 0,4 l</v>
      </c>
      <c r="B9" s="43" t="str">
        <f>Rezeptkalkulation!$B$40</f>
        <v>Getränk</v>
      </c>
      <c r="C9" s="44">
        <f>Rezeptkalkulation!$E$52</f>
        <v>0.46169749999999993</v>
      </c>
      <c r="D9" s="24">
        <v>0.2</v>
      </c>
      <c r="E9" s="45">
        <f>IF(OR($D9="",$D9=0),"",1/$D9)</f>
        <v>5</v>
      </c>
      <c r="F9" s="46">
        <f>IF($B9="Speise",Anleitung!$C$20,IF($B9="Getränk",Anleitung!$C$21,""))</f>
        <v>0.19</v>
      </c>
      <c r="G9" s="36">
        <f>IF(OR($C9="",$E9=""),"",$C9*$E9)</f>
        <v>2.3084874999999996</v>
      </c>
      <c r="H9" s="36">
        <f>IF(OR($G9="",$F9=""),"",$G9*(1+$F9))</f>
        <v>2.7471001249999993</v>
      </c>
      <c r="I9" s="28">
        <v>3.9</v>
      </c>
      <c r="J9" s="36">
        <f>IF(OR($I9="",$F9=""),"",$I9/(1+$F9))</f>
        <v>3.2773109243697478</v>
      </c>
      <c r="K9" s="46">
        <f>IF(OR($J9="",$J9=0),"",$C9/$J9)</f>
        <v>0.14087692948717948</v>
      </c>
      <c r="L9" s="36">
        <f>IF($J9="","",$J9-$C9)</f>
        <v>2.8156134243697477</v>
      </c>
      <c r="M9" s="46">
        <f>IF(OR($J9="",$J9=0),"",$L9/$J9)</f>
        <v>0.85912307051282044</v>
      </c>
    </row>
    <row r="10" spans="1:13" ht="18.75" customHeight="1" x14ac:dyDescent="0.25">
      <c r="A10" s="27"/>
      <c r="B10" s="26"/>
      <c r="C10" s="28"/>
      <c r="D10" s="24"/>
      <c r="E10" s="50" t="str">
        <f>IF(OR($D10="",$D10=0),"",1/$D10)</f>
        <v/>
      </c>
      <c r="F10" s="51" t="str">
        <f>IF($B10="Speise",Anleitung!$C$20,IF($B10="Getränk",Anleitung!$C$21,""))</f>
        <v/>
      </c>
      <c r="G10" s="37" t="str">
        <f>IF(OR($C10="",$E10=""),"",$C10*$E10)</f>
        <v/>
      </c>
      <c r="H10" s="37" t="str">
        <f>IF(OR($G10="",$F10=""),"",$G10*(1+$F10))</f>
        <v/>
      </c>
      <c r="I10" s="28"/>
      <c r="J10" s="37" t="str">
        <f>IF(OR($I10="",$F10=""),"",$I10/(1+$F10))</f>
        <v/>
      </c>
      <c r="K10" s="51" t="str">
        <f>IF(OR($J10="",$J10=0),"",$C10/$J10)</f>
        <v/>
      </c>
      <c r="L10" s="37" t="str">
        <f>IF($J10="","",$J10-$C10)</f>
        <v/>
      </c>
      <c r="M10" s="51" t="str">
        <f>IF(OR($J10="",$J10=0),"",$L10/$J10)</f>
        <v/>
      </c>
    </row>
    <row r="11" spans="1:13" ht="18.75" customHeight="1" x14ac:dyDescent="0.25">
      <c r="A11" s="27"/>
      <c r="B11" s="26"/>
      <c r="C11" s="28"/>
      <c r="D11" s="24"/>
      <c r="E11" s="45" t="str">
        <f>IF(OR($D11="",$D11=0),"",1/$D11)</f>
        <v/>
      </c>
      <c r="F11" s="46" t="str">
        <f>IF($B11="Speise",Anleitung!$C$20,IF($B11="Getränk",Anleitung!$C$21,""))</f>
        <v/>
      </c>
      <c r="G11" s="36" t="str">
        <f>IF(OR($C11="",$E11=""),"",$C11*$E11)</f>
        <v/>
      </c>
      <c r="H11" s="36" t="str">
        <f>IF(OR($G11="",$F11=""),"",$G11*(1+$F11))</f>
        <v/>
      </c>
      <c r="I11" s="28"/>
      <c r="J11" s="36" t="str">
        <f>IF(OR($I11="",$F11=""),"",$I11/(1+$F11))</f>
        <v/>
      </c>
      <c r="K11" s="46" t="str">
        <f>IF(OR($J11="",$J11=0),"",$C11/$J11)</f>
        <v/>
      </c>
      <c r="L11" s="36" t="str">
        <f>IF($J11="","",$J11-$C11)</f>
        <v/>
      </c>
      <c r="M11" s="46" t="str">
        <f>IF(OR($J11="",$J11=0),"",$L11/$J11)</f>
        <v/>
      </c>
    </row>
    <row r="13" spans="1:13" ht="21.75" customHeight="1" x14ac:dyDescent="0.25">
      <c r="A13" s="11" t="s">
        <v>127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18" customHeight="1" x14ac:dyDescent="0.25">
      <c r="A14" s="53" t="s">
        <v>128</v>
      </c>
      <c r="B14" s="53"/>
      <c r="C14" s="53"/>
      <c r="D14" s="53" t="s">
        <v>129</v>
      </c>
      <c r="E14" s="53"/>
      <c r="F14" s="53"/>
      <c r="G14" s="53" t="s">
        <v>130</v>
      </c>
      <c r="H14" s="53"/>
      <c r="I14" s="53"/>
      <c r="J14" s="53" t="s">
        <v>131</v>
      </c>
      <c r="K14" s="53"/>
      <c r="L14" s="53"/>
      <c r="M14" s="53"/>
    </row>
    <row r="15" spans="1:13" ht="31.5" customHeight="1" x14ac:dyDescent="0.25">
      <c r="A15" s="54">
        <f>IFERROR(AVERAGE(L7:L9),"")</f>
        <v>6.0158385869394486</v>
      </c>
      <c r="B15" s="54"/>
      <c r="C15" s="54"/>
      <c r="D15" s="55">
        <f>IFERROR(AVERAGE(K7:K9),"")</f>
        <v>0.18522376830008871</v>
      </c>
      <c r="E15" s="55"/>
      <c r="F15" s="55"/>
      <c r="G15" s="56">
        <v>18000</v>
      </c>
      <c r="H15" s="56"/>
      <c r="I15" s="56"/>
      <c r="J15" s="57">
        <f>IF(OR($G$15="",$G$15=0,$A$15="",$A$15&lt;=0),"",ROUNDUP($G$15/$A$15,0))</f>
        <v>2993</v>
      </c>
      <c r="K15" s="57"/>
      <c r="L15" s="57"/>
      <c r="M15" s="57"/>
    </row>
    <row r="16" spans="1:13" ht="25.5" customHeight="1" x14ac:dyDescent="0.25">
      <c r="A16" s="58" t="s">
        <v>132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</row>
  </sheetData>
  <mergeCells count="14">
    <mergeCell ref="A16:M16"/>
    <mergeCell ref="A14:C14"/>
    <mergeCell ref="D14:F14"/>
    <mergeCell ref="G14:I14"/>
    <mergeCell ref="J14:M14"/>
    <mergeCell ref="A15:C15"/>
    <mergeCell ref="D15:F15"/>
    <mergeCell ref="G15:I15"/>
    <mergeCell ref="J15:M15"/>
    <mergeCell ref="A1:M1"/>
    <mergeCell ref="A2:M2"/>
    <mergeCell ref="A3:M3"/>
    <mergeCell ref="A4:M4"/>
    <mergeCell ref="A13:M13"/>
  </mergeCells>
  <conditionalFormatting sqref="K7:K11">
    <cfRule type="cellIs" dxfId="2" priority="2" operator="greaterThan">
      <formula>0.35</formula>
    </cfRule>
    <cfRule type="cellIs" dxfId="1" priority="3" operator="between">
      <formula>0.3</formula>
      <formula>0.35</formula>
    </cfRule>
    <cfRule type="cellIs" dxfId="0" priority="4" operator="lessThan">
      <formula>0.3</formula>
    </cfRule>
  </conditionalFormatting>
  <dataValidations count="1">
    <dataValidation type="list" allowBlank="1" sqref="B10:B11" xr:uid="{00000000-0002-0000-0300-000000000000}">
      <formula1>"Speise,Getränk"</formula1>
      <formula2>0</formula2>
    </dataValidation>
  </dataValidations>
  <printOptions horizontalCentered="1"/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Anleitung</vt:lpstr>
      <vt:lpstr>Rohstoffliste</vt:lpstr>
      <vt:lpstr>Rezeptkalkulation</vt:lpstr>
      <vt:lpstr>Preiskalkulation</vt:lpstr>
      <vt:lpstr>Preiskalkulation!Drucktitel</vt:lpstr>
      <vt:lpstr>Rohstoffliste!Drucktitel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Preiskalkulation Gastronomie – Vorlage (Stand 2026)</dc:title>
  <dc:subject/>
  <dc:creator>Musterbetrieb GmbH</dc:creator>
  <dc:description/>
  <cp:lastModifiedBy>Sergio Jiménez Canales</cp:lastModifiedBy>
  <cp:revision>0</cp:revision>
  <dcterms:created xsi:type="dcterms:W3CDTF">2026-08-01T11:10:20Z</dcterms:created>
  <dcterms:modified xsi:type="dcterms:W3CDTF">2026-08-01T14:32:56Z</dcterms:modified>
  <dc:language>en-US</dc:language>
</cp:coreProperties>
</file>