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F4178573-7A33-432B-B977-948D2107052D}" xr6:coauthVersionLast="47" xr6:coauthVersionMax="47" xr10:uidLastSave="{00000000-0000-0000-0000-000000000000}"/>
  <bookViews>
    <workbookView xWindow="1380" yWindow="1380" windowWidth="25500" windowHeight="13500" tabRatio="500" activeTab="1" xr2:uid="{00000000-000D-0000-FFFF-FFFF00000000}"/>
  </bookViews>
  <sheets>
    <sheet name="Speisenkalkulation" sheetId="1" r:id="rId1"/>
    <sheet name="Getränkekalkulation" sheetId="2" r:id="rId2"/>
    <sheet name="Deckungsbeitrag &amp; Break-even" sheetId="3" r:id="rId3"/>
  </sheets>
  <definedNames>
    <definedName name="_xlnm.Print_Titles" localSheetId="0">Speisenkalkulation!$9:$10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4" i="3" l="1"/>
  <c r="D33" i="3"/>
  <c r="D32" i="3"/>
  <c r="D31" i="3"/>
  <c r="B20" i="3"/>
  <c r="B16" i="3"/>
  <c r="G15" i="3" s="1"/>
  <c r="D33" i="2"/>
  <c r="H20" i="2"/>
  <c r="G20" i="2"/>
  <c r="G19" i="2"/>
  <c r="G18" i="2"/>
  <c r="I18" i="2" s="1"/>
  <c r="G17" i="2"/>
  <c r="G16" i="2"/>
  <c r="I16" i="2" s="1"/>
  <c r="G15" i="2"/>
  <c r="G14" i="2"/>
  <c r="D30" i="2" s="1"/>
  <c r="G13" i="2"/>
  <c r="G12" i="2"/>
  <c r="I12" i="2" s="1"/>
  <c r="G11" i="2"/>
  <c r="D27" i="2" s="1"/>
  <c r="G10" i="2"/>
  <c r="D26" i="2" s="1"/>
  <c r="G9" i="2"/>
  <c r="D25" i="2" s="1"/>
  <c r="G8" i="2"/>
  <c r="E42" i="1"/>
  <c r="E39" i="1"/>
  <c r="E38" i="1"/>
  <c r="E37" i="1"/>
  <c r="E36" i="1"/>
  <c r="E35" i="1"/>
  <c r="E33" i="1"/>
  <c r="E32" i="1"/>
  <c r="E30" i="1"/>
  <c r="E28" i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C28" i="2" l="1"/>
  <c r="J12" i="2"/>
  <c r="K12" i="2" s="1"/>
  <c r="L13" i="2"/>
  <c r="C32" i="2"/>
  <c r="E32" i="2" s="1"/>
  <c r="F32" i="2" s="1"/>
  <c r="J16" i="2"/>
  <c r="K16" i="2" s="1"/>
  <c r="L17" i="2"/>
  <c r="L18" i="2"/>
  <c r="J18" i="2"/>
  <c r="K18" i="2" s="1"/>
  <c r="C34" i="2"/>
  <c r="E34" i="2" s="1"/>
  <c r="F34" i="2" s="1"/>
  <c r="H23" i="1"/>
  <c r="E26" i="1" s="1"/>
  <c r="F33" i="3"/>
  <c r="G33" i="3" s="1"/>
  <c r="L8" i="2"/>
  <c r="F34" i="3"/>
  <c r="G34" i="3" s="1"/>
  <c r="I8" i="2"/>
  <c r="B21" i="3"/>
  <c r="I9" i="2"/>
  <c r="I13" i="2"/>
  <c r="I17" i="2"/>
  <c r="D24" i="2"/>
  <c r="D29" i="2"/>
  <c r="D34" i="2"/>
  <c r="D28" i="2"/>
  <c r="L12" i="2"/>
  <c r="L16" i="2"/>
  <c r="L9" i="2"/>
  <c r="I10" i="2"/>
  <c r="I14" i="2"/>
  <c r="D35" i="2"/>
  <c r="E31" i="3"/>
  <c r="F31" i="3" s="1"/>
  <c r="G31" i="3" s="1"/>
  <c r="G7" i="3"/>
  <c r="D31" i="2"/>
  <c r="G8" i="3"/>
  <c r="E32" i="3"/>
  <c r="F32" i="3" s="1"/>
  <c r="G32" i="3" s="1"/>
  <c r="I11" i="2"/>
  <c r="I15" i="2"/>
  <c r="I19" i="2"/>
  <c r="G9" i="3"/>
  <c r="G10" i="3"/>
  <c r="G11" i="3"/>
  <c r="L11" i="2"/>
  <c r="D32" i="2"/>
  <c r="G12" i="3"/>
  <c r="E33" i="3"/>
  <c r="G13" i="3"/>
  <c r="G14" i="3"/>
  <c r="E34" i="3"/>
  <c r="L14" i="2" l="1"/>
  <c r="K14" i="2"/>
  <c r="J14" i="2"/>
  <c r="C30" i="2"/>
  <c r="E30" i="2" s="1"/>
  <c r="F30" i="2" s="1"/>
  <c r="C33" i="2"/>
  <c r="E33" i="2" s="1"/>
  <c r="F33" i="2" s="1"/>
  <c r="J17" i="2"/>
  <c r="K17" i="2" s="1"/>
  <c r="E28" i="2"/>
  <c r="F28" i="2" s="1"/>
  <c r="J13" i="2"/>
  <c r="K13" i="2" s="1"/>
  <c r="C29" i="2"/>
  <c r="E29" i="2" s="1"/>
  <c r="F29" i="2" s="1"/>
  <c r="J19" i="2"/>
  <c r="K19" i="2" s="1"/>
  <c r="C35" i="2"/>
  <c r="E35" i="2" s="1"/>
  <c r="F35" i="2" s="1"/>
  <c r="C25" i="2"/>
  <c r="E25" i="2" s="1"/>
  <c r="F25" i="2" s="1"/>
  <c r="K9" i="2"/>
  <c r="J9" i="2"/>
  <c r="J15" i="2"/>
  <c r="K15" i="2" s="1"/>
  <c r="C31" i="2"/>
  <c r="E31" i="2" s="1"/>
  <c r="F31" i="2" s="1"/>
  <c r="L19" i="2"/>
  <c r="C26" i="2"/>
  <c r="E26" i="2" s="1"/>
  <c r="F26" i="2" s="1"/>
  <c r="L10" i="2"/>
  <c r="L20" i="2" s="1"/>
  <c r="J10" i="2"/>
  <c r="K10" i="2" s="1"/>
  <c r="C27" i="2"/>
  <c r="E27" i="2" s="1"/>
  <c r="F27" i="2" s="1"/>
  <c r="J11" i="2"/>
  <c r="K11" i="2" s="1"/>
  <c r="I20" i="2"/>
  <c r="J8" i="2"/>
  <c r="K8" i="2" s="1"/>
  <c r="C24" i="2"/>
  <c r="E24" i="2" s="1"/>
  <c r="F24" i="2" s="1"/>
  <c r="L15" i="2"/>
  <c r="K20" i="2" l="1"/>
  <c r="J20" i="2"/>
  <c r="B26" i="3"/>
  <c r="B27" i="3"/>
  <c r="B22" i="3"/>
  <c r="B24" i="3"/>
</calcChain>
</file>

<file path=xl/sharedStrings.xml><?xml version="1.0" encoding="utf-8"?>
<sst xmlns="http://schemas.openxmlformats.org/spreadsheetml/2006/main" count="227" uniqueCount="185">
  <si>
    <t>PREISKALKULATION GASTRONOMIE  ·  2026</t>
  </si>
  <si>
    <t>BETRIEB / RESTAURANT:</t>
  </si>
  <si>
    <t>Musterrestaurant GmbH</t>
  </si>
  <si>
    <t>KALKULIERT VON:</t>
  </si>
  <si>
    <t>Küchenchef / Controller</t>
  </si>
  <si>
    <t>DATUM:</t>
  </si>
  <si>
    <t>01.08.2026</t>
  </si>
  <si>
    <t>KATEGORIE / MENÜGRUPPE:</t>
  </si>
  <si>
    <t>Hauptgericht</t>
  </si>
  <si>
    <t>MwSt.-SATZ SPEISEN:</t>
  </si>
  <si>
    <t>7 %</t>
  </si>
  <si>
    <t>GÜLTIG AB:</t>
  </si>
  <si>
    <t>01.09.2026</t>
  </si>
  <si>
    <t>ZIELGRÖSSE WARENEINSATZ:</t>
  </si>
  <si>
    <t>28 – 32 %</t>
  </si>
  <si>
    <t>KALKULATIONSFAKTOR:</t>
  </si>
  <si>
    <t>3,50</t>
  </si>
  <si>
    <t>GEWINN-ZIEL (%):</t>
  </si>
  <si>
    <t>15 %</t>
  </si>
  <si>
    <t xml:space="preserve">  REZEPTURKALKULATION  –  Zutaten &amp; Wareneinsatz pro Portion</t>
  </si>
  <si>
    <t>Nr.</t>
  </si>
  <si>
    <t>Zutat / Rohstoff</t>
  </si>
  <si>
    <t>Menge</t>
  </si>
  <si>
    <t>Einheit</t>
  </si>
  <si>
    <t>EK-Preis/Einh. (€)</t>
  </si>
  <si>
    <t>Schwund (%)</t>
  </si>
  <si>
    <t>Netto-Menge</t>
  </si>
  <si>
    <t>Wareneinsatz (€)</t>
  </si>
  <si>
    <t>Kategorie</t>
  </si>
  <si>
    <t>Hinweis</t>
  </si>
  <si>
    <t>Rinderfilet (Rücken)</t>
  </si>
  <si>
    <t>g</t>
  </si>
  <si>
    <t>Fleisch</t>
  </si>
  <si>
    <t>Putzverlust ~8%</t>
  </si>
  <si>
    <t>Kartoffeln (festkochend)</t>
  </si>
  <si>
    <t>Beilage</t>
  </si>
  <si>
    <t>Schälverlust</t>
  </si>
  <si>
    <t>Bohnen (grün, frisch)</t>
  </si>
  <si>
    <t>Gemüse</t>
  </si>
  <si>
    <t>Butter</t>
  </si>
  <si>
    <t>Fett/Öl</t>
  </si>
  <si>
    <t>Rotwein (Kochqualität)</t>
  </si>
  <si>
    <t>ml</t>
  </si>
  <si>
    <t>Flüssigkeit</t>
  </si>
  <si>
    <t>Reduktionsverlust</t>
  </si>
  <si>
    <t>Fond / Jus (hausgemacht)</t>
  </si>
  <si>
    <t>Saucen</t>
  </si>
  <si>
    <t>Sahne (30%)</t>
  </si>
  <si>
    <t>Molkerei</t>
  </si>
  <si>
    <t>Zwiebeln / Schalotten</t>
  </si>
  <si>
    <t>Schneidverlust</t>
  </si>
  <si>
    <t>Knoblauch</t>
  </si>
  <si>
    <t>Gewürze</t>
  </si>
  <si>
    <t>Thymian / Rosmarin (frisch)</t>
  </si>
  <si>
    <t>Kräuter</t>
  </si>
  <si>
    <t>Salz / Pfeffer (Mise en place)</t>
  </si>
  <si>
    <t>Pauschale</t>
  </si>
  <si>
    <t>Olivenöl</t>
  </si>
  <si>
    <t>GESAMT WARENEINSATZ (Rohstoffkosten)</t>
  </si>
  <si>
    <t xml:space="preserve">  PREISFINDUNG  –  Aufschlagskalkulation &amp; Deckungsbeitrag</t>
  </si>
  <si>
    <t>Wareneinsatz netto (€)</t>
  </si>
  <si>
    <t>← automatisch aus Rezeptur</t>
  </si>
  <si>
    <t>Zusatzkosten Portion (Verpackung, Deko, Serv.) (€)</t>
  </si>
  <si>
    <t>← Verpackung, Menüständer, Servietten etc.</t>
  </si>
  <si>
    <t>Gesamtkosten variabel (€)</t>
  </si>
  <si>
    <t>← Summe variable Kosten</t>
  </si>
  <si>
    <t>Kalkulationsfaktor (Aufschlag)</t>
  </si>
  <si>
    <t>← Typisch: 3,0x–4,5x (Speisen); anpassen!</t>
  </si>
  <si>
    <t>Verkaufspreis netto BERECHNET (€)</t>
  </si>
  <si>
    <t>← Kalkulierter Mindest-Nettoproduktpreis</t>
  </si>
  <si>
    <t>MwSt.-Satz Speisen (%)</t>
  </si>
  <si>
    <t>← 7% Speisen / 19% Getränke (§ 12 UStG)</t>
  </si>
  <si>
    <t>MwSt.-Betrag (€)</t>
  </si>
  <si>
    <t>← MwSt.-Anteil</t>
  </si>
  <si>
    <t>Verkaufspreis BRUTTO (€)</t>
  </si>
  <si>
    <t>← Ungerundeter Bruttopreis</t>
  </si>
  <si>
    <t>Preisgestaltung GERUNDET Brutto (€) ← anpassen</t>
  </si>
  <si>
    <t>← HIER den Marktpreis eintragen (psychologisch runden)</t>
  </si>
  <si>
    <t>Verkaufspreis netto GERUNDET (€)</t>
  </si>
  <si>
    <t>← Netto-Basis des gerundeten Preises</t>
  </si>
  <si>
    <t>Deckungsbeitrag pro Portion (€)</t>
  </si>
  <si>
    <t>← Betrag nach Abzug aller variablen Kosten</t>
  </si>
  <si>
    <t>Wareneinsatzquote – WEQ (%)</t>
  </si>
  <si>
    <t>← Ziel: ≤ 30 % gesamt (Speisen: 28–32 %)</t>
  </si>
  <si>
    <t>Deckungsbeitragsquote – DBQ (%)</t>
  </si>
  <si>
    <t>← Anteil Deckungsbeitrag am Nettoumsatz</t>
  </si>
  <si>
    <t>Tatsächlicher Kalkulationsfaktor</t>
  </si>
  <si>
    <t>← Effektiver Aufschlagsfaktor auf variable Kosten</t>
  </si>
  <si>
    <t xml:space="preserve">  AMPELBEWERTUNG  –  Rentabilitätsprüfung</t>
  </si>
  <si>
    <t>Bewertung Wareneinsatzquote (WEQ)</t>
  </si>
  <si>
    <t>Richtwert: ≤ 30 % (Speisen gesamt, Mischkalkulation)</t>
  </si>
  <si>
    <t>LEGENDE:  🔵 Blaue Zellen = Eingabefelder (veränderbar)   |  🟡 Goldene Zellen = berechnete Schlüsselkennzahlen   |  Weiß/Grün = automatisch berechnet</t>
  </si>
  <si>
    <t>BETRIEB / BAR:</t>
  </si>
  <si>
    <t>MwSt. Getränke:</t>
  </si>
  <si>
    <t>19 %</t>
  </si>
  <si>
    <t>Schwund-Faktor:</t>
  </si>
  <si>
    <t>3 %</t>
  </si>
  <si>
    <t>Getränk / Artikel</t>
  </si>
  <si>
    <t>Inhalt / Menge</t>
  </si>
  <si>
    <t>EK-Preis netto (€)</t>
  </si>
  <si>
    <t>Eff. EK bereinigt (€)</t>
  </si>
  <si>
    <t>Kalk.faktor</t>
  </si>
  <si>
    <t>VK netto (€)</t>
  </si>
  <si>
    <t>MwSt. (€)</t>
  </si>
  <si>
    <t>VK brutto (€)</t>
  </si>
  <si>
    <t>WEQ (%)</t>
  </si>
  <si>
    <t>Hauswein Rot  (0,2 l)</t>
  </si>
  <si>
    <t>Wein</t>
  </si>
  <si>
    <t>0,2 l</t>
  </si>
  <si>
    <t>Hauswein Weiß (0,2 l)</t>
  </si>
  <si>
    <t>Fassbier (0,3 l)</t>
  </si>
  <si>
    <t>Bier</t>
  </si>
  <si>
    <t>0,3 l</t>
  </si>
  <si>
    <t>Fassbier (0,5 l)</t>
  </si>
  <si>
    <t>0,5 l</t>
  </si>
  <si>
    <t>Mineralwasser still (0,3 l)</t>
  </si>
  <si>
    <t>Softdrinks</t>
  </si>
  <si>
    <t>Cola / Limo (0,3 l)</t>
  </si>
  <si>
    <t>Espresso</t>
  </si>
  <si>
    <t>Heißgetränke</t>
  </si>
  <si>
    <t>1 Tasse</t>
  </si>
  <si>
    <t>Cappuccino</t>
  </si>
  <si>
    <t>Cocktail Klassiker</t>
  </si>
  <si>
    <t>Cocktails</t>
  </si>
  <si>
    <t>200 ml</t>
  </si>
  <si>
    <t>Spirituose pur (4 cl)</t>
  </si>
  <si>
    <t>Spirituosen</t>
  </si>
  <si>
    <t>4 cl</t>
  </si>
  <si>
    <t>Prosecco (0,1 l)</t>
  </si>
  <si>
    <t>Sekt/Schaum</t>
  </si>
  <si>
    <t>0,1 l</t>
  </si>
  <si>
    <t>Säfte / Schorlen (0,3 l)</t>
  </si>
  <si>
    <t>Ø / GESAMT</t>
  </si>
  <si>
    <t xml:space="preserve">  DECKUNGSBEITRAG-RANKING  –  Welches Getränk bringt am meisten?</t>
  </si>
  <si>
    <t>Getränk</t>
  </si>
  <si>
    <t>EK bereinigt (€)</t>
  </si>
  <si>
    <t>DB / Portion (€)</t>
  </si>
  <si>
    <t>DB-Quote (%)</t>
  </si>
  <si>
    <t>DECKUNGSBEITRAG &amp; BREAK-EVEN-ANALYSE  ·  2026</t>
  </si>
  <si>
    <t xml:space="preserve">  A) MONATLICHE FIXKOSTEN DES BETRIEBS</t>
  </si>
  <si>
    <t>Kostenposition</t>
  </si>
  <si>
    <t>Monatl. Betrag (€)</t>
  </si>
  <si>
    <t>Anteil (%)</t>
  </si>
  <si>
    <t>Miete / Pacht</t>
  </si>
  <si>
    <t>Personalkosten (Basis, fix)</t>
  </si>
  <si>
    <t>Energie (Grundlast: Strom, Gas)</t>
  </si>
  <si>
    <t>Versicherungen</t>
  </si>
  <si>
    <t>Steuerberater / Buchhaltung</t>
  </si>
  <si>
    <t>GEMA / GEZ / Lizenzen</t>
  </si>
  <si>
    <t>Abschreibungen (AfA Ausstattung)</t>
  </si>
  <si>
    <t>Marketing / Werbung</t>
  </si>
  <si>
    <t>Sonstige Fixkosten</t>
  </si>
  <si>
    <t>GESAMT FIXKOSTEN / MONAT</t>
  </si>
  <si>
    <t xml:space="preserve">  B) BREAK-EVEN-ANALYSE  –  Ab wann ist der Betrieb rentabel?</t>
  </si>
  <si>
    <t>Ø Wareneinsatzquote gesamt (%)</t>
  </si>
  <si>
    <t>← Mischkalkulation Speisen+Getränke; typisch 25–32%</t>
  </si>
  <si>
    <t>Ø Deckungsbeitragsquote – DBQ (%)</t>
  </si>
  <si>
    <t>← automatisch: 1 – WEQ</t>
  </si>
  <si>
    <t>Monatliche Fixkosten (€)</t>
  </si>
  <si>
    <t>← aus Abschnitt A</t>
  </si>
  <si>
    <t>Break-even-Umsatz / Monat (€)</t>
  </si>
  <si>
    <t>← Fixkosten ÷ DBQ = Mindestumsatz netto</t>
  </si>
  <si>
    <t>Ø Bon-Wert pro Gast (€)</t>
  </si>
  <si>
    <t>← durchschnittlicher Netto-Umsatz pro Gast</t>
  </si>
  <si>
    <t>Mindest-Gästeanzahl / Monat</t>
  </si>
  <si>
    <t>← Break-even ÷ Ø Bon</t>
  </si>
  <si>
    <t>Arbeitstage / Monat</t>
  </si>
  <si>
    <t>← Öffnungstage anpassen</t>
  </si>
  <si>
    <t>Mindest-Gäste pro TAG</t>
  </si>
  <si>
    <t>← tägliches Ziel für Rentabilität</t>
  </si>
  <si>
    <t>Ziel-Umsatz mit 15% Gewinnmarge (€)</t>
  </si>
  <si>
    <t>← Break-even + 15% Gewinnaufschlag</t>
  </si>
  <si>
    <t xml:space="preserve">  C) UMSATZ-SIMULATION  –  Szenarien Soll/Ist</t>
  </si>
  <si>
    <t>Szenario</t>
  </si>
  <si>
    <t>Gäste/Monat</t>
  </si>
  <si>
    <t>Ø Bon (€)</t>
  </si>
  <si>
    <t>Umsatz netto (€)</t>
  </si>
  <si>
    <t>Deckungsbeitrag (€)</t>
  </si>
  <si>
    <t>Gewinn / Verlust (€)</t>
  </si>
  <si>
    <t>🔴 Pessimistisch</t>
  </si>
  <si>
    <t>🟡 Realistisch</t>
  </si>
  <si>
    <t>🟢 Optimistisch</t>
  </si>
  <si>
    <t>🎯 Ziel (eigene Eingabe)</t>
  </si>
  <si>
    <t>LEGENDE:  🔵 Blaue Zellen = Eingabefelder   |  🟡 Goldene Zellen = Schlüsselkennzahlen   |  Gewinn/Verlust: positiv = rentabel, negativ = unter Break-even</t>
  </si>
  <si>
    <t>GETRÄNKEKALKULATION  · 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</si>
</sst>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#,##0.00&quot; €&quot;"/>
    <numFmt numFmtId="166" formatCode="0.0%"/>
    <numFmt numFmtId="167" formatCode="0.00\x"/>
    <numFmt numFmtId="168" formatCode="#,##0&quot; Gäste&quot;"/>
    <numFmt numFmtId="169" formatCode="#,##0&quot; Tage&quot;"/>
    <numFmt numFmtId="170" formatCode="#,##0&quot; Gäste/Tag&quot;"/>
  </numFmts>
  <fonts count="20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8"/>
      <color rgb="FF8A9BAE"/>
      <name val="Calibri"/>
      <charset val="1"/>
    </font>
    <font>
      <sz val="10"/>
      <color rgb="FF1C3D2E"/>
      <name val="Calibri"/>
      <charset val="1"/>
    </font>
    <font>
      <b/>
      <sz val="11"/>
      <color rgb="FFFFFFFF"/>
      <name val="Calibri"/>
      <charset val="1"/>
    </font>
    <font>
      <b/>
      <sz val="9"/>
      <color rgb="FFFFFFFF"/>
      <name val="Calibri"/>
      <charset val="1"/>
    </font>
    <font>
      <b/>
      <sz val="9"/>
      <color rgb="FF8A9BAE"/>
      <name val="Calibri"/>
      <charset val="1"/>
    </font>
    <font>
      <sz val="9"/>
      <color rgb="FF1C3D2E"/>
      <name val="Calibri"/>
      <charset val="1"/>
    </font>
    <font>
      <sz val="9"/>
      <color rgb="FF0000CC"/>
      <name val="Calibri"/>
      <charset val="1"/>
    </font>
    <font>
      <b/>
      <sz val="9"/>
      <color rgb="FF1C3D2E"/>
      <name val="Calibri"/>
      <charset val="1"/>
    </font>
    <font>
      <i/>
      <sz val="8"/>
      <color rgb="FF8A9BAE"/>
      <name val="Calibri"/>
      <charset val="1"/>
    </font>
    <font>
      <b/>
      <sz val="10"/>
      <color rgb="FFFFFFFF"/>
      <name val="Calibri"/>
      <charset val="1"/>
    </font>
    <font>
      <b/>
      <sz val="12"/>
      <color rgb="FFFFFFFF"/>
      <name val="Calibri"/>
      <charset val="1"/>
    </font>
    <font>
      <b/>
      <sz val="11"/>
      <color rgb="FF0000CC"/>
      <name val="Calibri"/>
      <charset val="1"/>
    </font>
    <font>
      <b/>
      <sz val="10"/>
      <color rgb="FF1C3D2E"/>
      <name val="Calibri"/>
      <charset val="1"/>
    </font>
    <font>
      <b/>
      <sz val="11"/>
      <color rgb="FF1C3D2E"/>
      <name val="Calibri"/>
      <charset val="1"/>
    </font>
    <font>
      <b/>
      <sz val="18"/>
      <color rgb="FFFFFFFF"/>
      <name val="Calibri"/>
      <charset val="1"/>
    </font>
    <font>
      <sz val="10"/>
      <color rgb="FF0000CC"/>
      <name val="Calibri"/>
      <charset val="1"/>
    </font>
    <font>
      <b/>
      <sz val="12"/>
      <color rgb="FF1C3D2E"/>
      <name val="Calibri"/>
      <charset val="1"/>
    </font>
    <font>
      <b/>
      <sz val="10"/>
      <color rgb="FF0000CC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C3D2E"/>
        <bgColor rgb="FF333300"/>
      </patternFill>
    </fill>
    <fill>
      <patternFill patternType="solid">
        <fgColor rgb="FFC8860A"/>
        <bgColor rgb="FFFF6600"/>
      </patternFill>
    </fill>
    <fill>
      <patternFill patternType="solid">
        <fgColor rgb="FF2E6B4F"/>
        <bgColor rgb="FF008080"/>
      </patternFill>
    </fill>
    <fill>
      <patternFill patternType="solid">
        <fgColor rgb="FFE8F4EE"/>
        <bgColor rgb="FFE8F7EE"/>
      </patternFill>
    </fill>
    <fill>
      <patternFill patternType="solid">
        <fgColor rgb="FFFEF3DC"/>
        <bgColor rgb="FFFFFBE8"/>
      </patternFill>
    </fill>
    <fill>
      <patternFill patternType="solid">
        <fgColor rgb="FFFAFAF5"/>
        <bgColor rgb="FFF9F9F9"/>
      </patternFill>
    </fill>
    <fill>
      <patternFill patternType="solid">
        <fgColor rgb="FFFEE8E8"/>
        <bgColor rgb="FFFEF3DC"/>
      </patternFill>
    </fill>
    <fill>
      <patternFill patternType="solid">
        <fgColor rgb="FFFFFBE8"/>
        <bgColor rgb="FFFAFAF5"/>
      </patternFill>
    </fill>
    <fill>
      <patternFill patternType="solid">
        <fgColor rgb="FFE8F7EE"/>
        <bgColor rgb="FFE8F4EE"/>
      </patternFill>
    </fill>
  </fills>
  <borders count="6">
    <border>
      <left/>
      <right/>
      <top/>
      <bottom/>
      <diagonal/>
    </border>
    <border>
      <left/>
      <right/>
      <top/>
      <bottom style="thin">
        <color rgb="FF2E6B4F"/>
      </bottom>
      <diagonal/>
    </border>
    <border>
      <left style="thin">
        <color rgb="FFFFFFFF"/>
      </left>
      <right style="thin">
        <color rgb="FFFFFFFF"/>
      </right>
      <top/>
      <bottom style="medium">
        <color rgb="FF1C3D2E"/>
      </bottom>
      <diagonal/>
    </border>
    <border>
      <left style="thin">
        <color rgb="FFC5D9C8"/>
      </left>
      <right style="thin">
        <color rgb="FFC5D9C8"/>
      </right>
      <top style="thin">
        <color rgb="FFC5D9C8"/>
      </top>
      <bottom style="thin">
        <color rgb="FFC5D9C8"/>
      </bottom>
      <diagonal/>
    </border>
    <border>
      <left style="thin">
        <color rgb="FFC5D9C8"/>
      </left>
      <right/>
      <top style="thin">
        <color rgb="FFC5D9C8"/>
      </top>
      <bottom style="thin">
        <color rgb="FFC5D9C8"/>
      </bottom>
      <diagonal/>
    </border>
    <border>
      <left style="thin">
        <color rgb="FF7DAA8A"/>
      </left>
      <right style="thin">
        <color rgb="FF7DAA8A"/>
      </right>
      <top style="thin">
        <color rgb="FF7DAA8A"/>
      </top>
      <bottom style="thin">
        <color rgb="FF7DAA8A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0" fillId="7" borderId="0" xfId="0" applyFont="1" applyFill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0" fontId="14" fillId="5" borderId="4" xfId="0" applyFont="1" applyFill="1" applyBorder="1" applyAlignment="1">
      <alignment horizontal="right" vertical="center"/>
    </xf>
    <xf numFmtId="0" fontId="14" fillId="7" borderId="4" xfId="0" applyFont="1" applyFill="1" applyBorder="1" applyAlignment="1">
      <alignment horizontal="right" vertical="center"/>
    </xf>
    <xf numFmtId="0" fontId="10" fillId="7" borderId="4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right" vertical="center"/>
    </xf>
    <xf numFmtId="0" fontId="10" fillId="5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164" fontId="7" fillId="5" borderId="3" xfId="0" applyNumberFormat="1" applyFont="1" applyFill="1" applyBorder="1" applyAlignment="1">
      <alignment horizontal="right" vertical="center"/>
    </xf>
    <xf numFmtId="0" fontId="7" fillId="5" borderId="3" xfId="0" applyFont="1" applyFill="1" applyBorder="1" applyAlignment="1">
      <alignment horizontal="center" vertical="center"/>
    </xf>
    <xf numFmtId="165" fontId="8" fillId="5" borderId="3" xfId="0" applyNumberFormat="1" applyFont="1" applyFill="1" applyBorder="1" applyAlignment="1">
      <alignment horizontal="right" vertical="center"/>
    </xf>
    <xf numFmtId="166" fontId="8" fillId="5" borderId="3" xfId="0" applyNumberFormat="1" applyFont="1" applyFill="1" applyBorder="1" applyAlignment="1">
      <alignment horizontal="right" vertical="center"/>
    </xf>
    <xf numFmtId="165" fontId="9" fillId="6" borderId="3" xfId="0" applyNumberFormat="1" applyFont="1" applyFill="1" applyBorder="1" applyAlignment="1">
      <alignment horizontal="right" vertical="center"/>
    </xf>
    <xf numFmtId="0" fontId="10" fillId="5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/>
    </xf>
    <xf numFmtId="164" fontId="7" fillId="7" borderId="3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center" vertical="center"/>
    </xf>
    <xf numFmtId="165" fontId="8" fillId="7" borderId="3" xfId="0" applyNumberFormat="1" applyFont="1" applyFill="1" applyBorder="1" applyAlignment="1">
      <alignment horizontal="right" vertical="center"/>
    </xf>
    <xf numFmtId="166" fontId="8" fillId="7" borderId="3" xfId="0" applyNumberFormat="1" applyFont="1" applyFill="1" applyBorder="1" applyAlignment="1">
      <alignment horizontal="right" vertical="center"/>
    </xf>
    <xf numFmtId="0" fontId="10" fillId="7" borderId="3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right" vertical="center"/>
    </xf>
    <xf numFmtId="165" fontId="12" fillId="3" borderId="0" xfId="0" applyNumberFormat="1" applyFont="1" applyFill="1" applyAlignment="1">
      <alignment horizontal="right" vertical="center"/>
    </xf>
    <xf numFmtId="0" fontId="0" fillId="2" borderId="0" xfId="0" applyFill="1"/>
    <xf numFmtId="165" fontId="3" fillId="5" borderId="3" xfId="0" applyNumberFormat="1" applyFont="1" applyFill="1" applyBorder="1" applyAlignment="1">
      <alignment horizontal="right" vertical="center"/>
    </xf>
    <xf numFmtId="165" fontId="13" fillId="6" borderId="3" xfId="0" applyNumberFormat="1" applyFont="1" applyFill="1" applyBorder="1" applyAlignment="1">
      <alignment horizontal="right" vertical="center"/>
    </xf>
    <xf numFmtId="167" fontId="13" fillId="6" borderId="3" xfId="0" applyNumberFormat="1" applyFont="1" applyFill="1" applyBorder="1" applyAlignment="1">
      <alignment horizontal="right" vertical="center"/>
    </xf>
    <xf numFmtId="166" fontId="13" fillId="6" borderId="3" xfId="0" applyNumberFormat="1" applyFont="1" applyFill="1" applyBorder="1" applyAlignment="1">
      <alignment horizontal="right" vertical="center"/>
    </xf>
    <xf numFmtId="165" fontId="15" fillId="3" borderId="3" xfId="0" applyNumberFormat="1" applyFont="1" applyFill="1" applyBorder="1" applyAlignment="1">
      <alignment horizontal="right" vertical="center"/>
    </xf>
    <xf numFmtId="165" fontId="3" fillId="7" borderId="3" xfId="0" applyNumberFormat="1" applyFont="1" applyFill="1" applyBorder="1" applyAlignment="1">
      <alignment horizontal="right" vertical="center"/>
    </xf>
    <xf numFmtId="166" fontId="15" fillId="3" borderId="3" xfId="0" applyNumberFormat="1" applyFont="1" applyFill="1" applyBorder="1" applyAlignment="1">
      <alignment horizontal="right" vertical="center"/>
    </xf>
    <xf numFmtId="167" fontId="15" fillId="3" borderId="3" xfId="0" applyNumberFormat="1" applyFont="1" applyFill="1" applyBorder="1" applyAlignment="1">
      <alignment horizontal="right" vertical="center"/>
    </xf>
    <xf numFmtId="0" fontId="14" fillId="5" borderId="3" xfId="0" applyFont="1" applyFill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/>
    <xf numFmtId="165" fontId="8" fillId="6" borderId="3" xfId="0" applyNumberFormat="1" applyFont="1" applyFill="1" applyBorder="1" applyAlignment="1">
      <alignment horizontal="right" vertical="center"/>
    </xf>
    <xf numFmtId="166" fontId="8" fillId="6" borderId="3" xfId="0" applyNumberFormat="1" applyFont="1" applyFill="1" applyBorder="1" applyAlignment="1">
      <alignment horizontal="right" vertical="center"/>
    </xf>
    <xf numFmtId="165" fontId="7" fillId="5" borderId="3" xfId="0" applyNumberFormat="1" applyFont="1" applyFill="1" applyBorder="1" applyAlignment="1">
      <alignment horizontal="right" vertical="center"/>
    </xf>
    <xf numFmtId="167" fontId="8" fillId="6" borderId="3" xfId="0" applyNumberFormat="1" applyFont="1" applyFill="1" applyBorder="1" applyAlignment="1">
      <alignment horizontal="right" vertical="center"/>
    </xf>
    <xf numFmtId="165" fontId="14" fillId="6" borderId="3" xfId="0" applyNumberFormat="1" applyFont="1" applyFill="1" applyBorder="1" applyAlignment="1">
      <alignment horizontal="right" vertical="center"/>
    </xf>
    <xf numFmtId="166" fontId="7" fillId="5" borderId="3" xfId="0" applyNumberFormat="1" applyFont="1" applyFill="1" applyBorder="1" applyAlignment="1">
      <alignment horizontal="right" vertical="center"/>
    </xf>
    <xf numFmtId="165" fontId="7" fillId="7" borderId="3" xfId="0" applyNumberFormat="1" applyFont="1" applyFill="1" applyBorder="1" applyAlignment="1">
      <alignment horizontal="right" vertical="center"/>
    </xf>
    <xf numFmtId="166" fontId="7" fillId="7" borderId="3" xfId="0" applyNumberFormat="1" applyFont="1" applyFill="1" applyBorder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7" fontId="4" fillId="3" borderId="0" xfId="0" applyNumberFormat="1" applyFont="1" applyFill="1" applyAlignment="1">
      <alignment horizontal="right" vertical="center"/>
    </xf>
    <xf numFmtId="166" fontId="4" fillId="3" borderId="0" xfId="0" applyNumberFormat="1" applyFont="1" applyFill="1" applyAlignment="1">
      <alignment horizontal="right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/>
    </xf>
    <xf numFmtId="165" fontId="17" fillId="6" borderId="3" xfId="0" applyNumberFormat="1" applyFont="1" applyFill="1" applyBorder="1" applyAlignment="1">
      <alignment horizontal="right" vertical="center"/>
    </xf>
    <xf numFmtId="0" fontId="0" fillId="5" borderId="3" xfId="0" applyFill="1" applyBorder="1"/>
    <xf numFmtId="0" fontId="3" fillId="7" borderId="3" xfId="0" applyFont="1" applyFill="1" applyBorder="1" applyAlignment="1">
      <alignment horizontal="left" vertical="center"/>
    </xf>
    <xf numFmtId="0" fontId="0" fillId="7" borderId="3" xfId="0" applyFill="1" applyBorder="1"/>
    <xf numFmtId="0" fontId="3" fillId="5" borderId="3" xfId="0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right" vertical="center"/>
    </xf>
    <xf numFmtId="166" fontId="3" fillId="7" borderId="3" xfId="0" applyNumberFormat="1" applyFont="1" applyFill="1" applyBorder="1" applyAlignment="1">
      <alignment horizontal="right" vertical="center"/>
    </xf>
    <xf numFmtId="0" fontId="14" fillId="7" borderId="3" xfId="0" applyFont="1" applyFill="1" applyBorder="1" applyAlignment="1">
      <alignment horizontal="right" vertical="center"/>
    </xf>
    <xf numFmtId="165" fontId="18" fillId="3" borderId="3" xfId="0" applyNumberFormat="1" applyFont="1" applyFill="1" applyBorder="1" applyAlignment="1">
      <alignment horizontal="right" vertical="center"/>
    </xf>
    <xf numFmtId="168" fontId="18" fillId="3" borderId="3" xfId="0" applyNumberFormat="1" applyFont="1" applyFill="1" applyBorder="1" applyAlignment="1">
      <alignment horizontal="right" vertical="center"/>
    </xf>
    <xf numFmtId="169" fontId="13" fillId="6" borderId="3" xfId="0" applyNumberFormat="1" applyFont="1" applyFill="1" applyBorder="1" applyAlignment="1">
      <alignment horizontal="right" vertical="center"/>
    </xf>
    <xf numFmtId="170" fontId="18" fillId="3" borderId="3" xfId="0" applyNumberFormat="1" applyFont="1" applyFill="1" applyBorder="1" applyAlignment="1">
      <alignment horizontal="right" vertical="center"/>
    </xf>
    <xf numFmtId="0" fontId="14" fillId="5" borderId="3" xfId="0" applyFont="1" applyFill="1" applyBorder="1" applyAlignment="1">
      <alignment horizontal="right" vertical="center"/>
    </xf>
    <xf numFmtId="0" fontId="14" fillId="8" borderId="3" xfId="0" applyFont="1" applyFill="1" applyBorder="1" applyAlignment="1">
      <alignment horizontal="left" vertical="center"/>
    </xf>
    <xf numFmtId="3" fontId="3" fillId="8" borderId="3" xfId="0" applyNumberFormat="1" applyFont="1" applyFill="1" applyBorder="1" applyAlignment="1">
      <alignment horizontal="right" vertical="center"/>
    </xf>
    <xf numFmtId="165" fontId="3" fillId="8" borderId="3" xfId="0" applyNumberFormat="1" applyFont="1" applyFill="1" applyBorder="1" applyAlignment="1">
      <alignment horizontal="right" vertical="center"/>
    </xf>
    <xf numFmtId="165" fontId="15" fillId="8" borderId="3" xfId="0" applyNumberFormat="1" applyFont="1" applyFill="1" applyBorder="1" applyAlignment="1">
      <alignment horizontal="right" vertical="center"/>
    </xf>
    <xf numFmtId="0" fontId="14" fillId="9" borderId="3" xfId="0" applyFont="1" applyFill="1" applyBorder="1" applyAlignment="1">
      <alignment horizontal="left" vertical="center"/>
    </xf>
    <xf numFmtId="3" fontId="3" fillId="9" borderId="3" xfId="0" applyNumberFormat="1" applyFont="1" applyFill="1" applyBorder="1" applyAlignment="1">
      <alignment horizontal="right" vertical="center"/>
    </xf>
    <xf numFmtId="165" fontId="3" fillId="9" borderId="3" xfId="0" applyNumberFormat="1" applyFont="1" applyFill="1" applyBorder="1" applyAlignment="1">
      <alignment horizontal="right" vertical="center"/>
    </xf>
    <xf numFmtId="165" fontId="15" fillId="9" borderId="3" xfId="0" applyNumberFormat="1" applyFont="1" applyFill="1" applyBorder="1" applyAlignment="1">
      <alignment horizontal="right" vertical="center"/>
    </xf>
    <xf numFmtId="0" fontId="14" fillId="10" borderId="3" xfId="0" applyFont="1" applyFill="1" applyBorder="1" applyAlignment="1">
      <alignment horizontal="left" vertical="center"/>
    </xf>
    <xf numFmtId="3" fontId="3" fillId="10" borderId="3" xfId="0" applyNumberFormat="1" applyFont="1" applyFill="1" applyBorder="1" applyAlignment="1">
      <alignment horizontal="right" vertical="center"/>
    </xf>
    <xf numFmtId="165" fontId="3" fillId="10" borderId="3" xfId="0" applyNumberFormat="1" applyFont="1" applyFill="1" applyBorder="1" applyAlignment="1">
      <alignment horizontal="right" vertical="center"/>
    </xf>
    <xf numFmtId="165" fontId="15" fillId="10" borderId="3" xfId="0" applyNumberFormat="1" applyFont="1" applyFill="1" applyBorder="1" applyAlignment="1">
      <alignment horizontal="right" vertical="center"/>
    </xf>
    <xf numFmtId="0" fontId="14" fillId="6" borderId="3" xfId="0" applyFont="1" applyFill="1" applyBorder="1" applyAlignment="1">
      <alignment horizontal="left" vertical="center"/>
    </xf>
    <xf numFmtId="3" fontId="19" fillId="6" borderId="3" xfId="0" applyNumberFormat="1" applyFont="1" applyFill="1" applyBorder="1" applyAlignment="1">
      <alignment horizontal="right" vertical="center"/>
    </xf>
    <xf numFmtId="165" fontId="19" fillId="6" borderId="3" xfId="0" applyNumberFormat="1" applyFont="1" applyFill="1" applyBorder="1" applyAlignment="1">
      <alignment horizontal="right" vertical="center"/>
    </xf>
    <xf numFmtId="165" fontId="3" fillId="6" borderId="3" xfId="0" applyNumberFormat="1" applyFont="1" applyFill="1" applyBorder="1" applyAlignment="1">
      <alignment horizontal="right" vertical="center"/>
    </xf>
    <xf numFmtId="165" fontId="15" fillId="6" borderId="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6" fillId="2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B4F"/>
      <rgbColor rgb="FFC5D9C8"/>
      <rgbColor rgb="FF878787"/>
      <rgbColor rgb="FF7DAA8A"/>
      <rgbColor rgb="FF993366"/>
      <rgbColor rgb="FFFFFBE8"/>
      <rgbColor rgb="FFE8F7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4EE"/>
      <rgbColor rgb="FFFAFAF5"/>
      <rgbColor rgb="FFFEF3DC"/>
      <rgbColor rgb="FFF9F9F9"/>
      <rgbColor rgb="FFFF99CC"/>
      <rgbColor rgb="FFCC99FF"/>
      <rgbColor rgb="FFFEE8E8"/>
      <rgbColor rgb="FF3366FF"/>
      <rgbColor rgb="FF33CCCC"/>
      <rgbColor rgb="FF99CC00"/>
      <rgbColor rgb="FFFFCC00"/>
      <rgbColor rgb="FFC8860A"/>
      <rgbColor rgb="FFFF6600"/>
      <rgbColor rgb="FF666699"/>
      <rgbColor rgb="FF8A9BAE"/>
      <rgbColor rgb="FF003366"/>
      <rgbColor rgb="FF339966"/>
      <rgbColor rgb="FF003300"/>
      <rgbColor rgb="FF333300"/>
      <rgbColor rgb="FF993300"/>
      <rgbColor rgb="FF993366"/>
      <rgbColor rgb="FF333399"/>
      <rgbColor rgb="FF1C3D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Deckungsbeitrag pro Portion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Getränkekalkulation!$E$23</c:f>
              <c:strCache>
                <c:ptCount val="1"/>
                <c:pt idx="0">
                  <c:v>DB / Portion (€)</c:v>
                </c:pt>
              </c:strCache>
            </c:strRef>
          </c:tx>
          <c:spPr>
            <a:solidFill>
              <a:srgbClr val="2E6B4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Getränkekalkulation!$B$24:$B$35</c:f>
              <c:strCache>
                <c:ptCount val="12"/>
                <c:pt idx="0">
                  <c:v>Hauswein Rot  (0,2 l)</c:v>
                </c:pt>
                <c:pt idx="1">
                  <c:v>Hauswein Weiß (0,2 l)</c:v>
                </c:pt>
                <c:pt idx="2">
                  <c:v>Fassbier (0,3 l)</c:v>
                </c:pt>
                <c:pt idx="3">
                  <c:v>Fassbier (0,5 l)</c:v>
                </c:pt>
                <c:pt idx="4">
                  <c:v>Mineralwasser still (0,3 l)</c:v>
                </c:pt>
                <c:pt idx="5">
                  <c:v>Cola / Limo (0,3 l)</c:v>
                </c:pt>
                <c:pt idx="6">
                  <c:v>Espresso</c:v>
                </c:pt>
                <c:pt idx="7">
                  <c:v>Cappuccino</c:v>
                </c:pt>
                <c:pt idx="8">
                  <c:v>Cocktail Klassiker</c:v>
                </c:pt>
                <c:pt idx="9">
                  <c:v>Spirituose pur (4 cl)</c:v>
                </c:pt>
                <c:pt idx="10">
                  <c:v>Prosecco (0,1 l)</c:v>
                </c:pt>
                <c:pt idx="11">
                  <c:v>Säfte / Schorlen (0,3 l)</c:v>
                </c:pt>
              </c:strCache>
            </c:strRef>
          </c:cat>
          <c:val>
            <c:numRef>
              <c:f>Getränkekalkulation!$E$24:$E$35</c:f>
              <c:numCache>
                <c:formatCode>#,##0.00" €"</c:formatCode>
                <c:ptCount val="12"/>
                <c:pt idx="0">
                  <c:v>1.9530000000000001</c:v>
                </c:pt>
                <c:pt idx="1">
                  <c:v>1.827</c:v>
                </c:pt>
                <c:pt idx="2">
                  <c:v>1.8143999999999998</c:v>
                </c:pt>
                <c:pt idx="3">
                  <c:v>2.6265600000000004</c:v>
                </c:pt>
                <c:pt idx="4">
                  <c:v>0.88000000000000012</c:v>
                </c:pt>
                <c:pt idx="5">
                  <c:v>1.0640000000000001</c:v>
                </c:pt>
                <c:pt idx="6">
                  <c:v>0.92700000000000005</c:v>
                </c:pt>
                <c:pt idx="7">
                  <c:v>1.4832000000000001</c:v>
                </c:pt>
                <c:pt idx="8">
                  <c:v>6.798750000000001</c:v>
                </c:pt>
                <c:pt idx="9">
                  <c:v>2.2440000000000002</c:v>
                </c:pt>
                <c:pt idx="10">
                  <c:v>1.8126</c:v>
                </c:pt>
                <c:pt idx="11">
                  <c:v>1.0499999999999998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1B-4DE2-AD35-82A181C49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523385"/>
        <c:axId val="87929380"/>
      </c:barChart>
      <c:catAx>
        <c:axId val="78523385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DB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7929380"/>
        <c:crosses val="autoZero"/>
        <c:auto val="1"/>
        <c:lblAlgn val="ctr"/>
        <c:lblOffset val="100"/>
        <c:noMultiLvlLbl val="0"/>
      </c:catAx>
      <c:valAx>
        <c:axId val="87929380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Getränk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852338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8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accent3">
        <a:lumMod val="20000"/>
        <a:lumOff val="80000"/>
      </a:schemeClr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22</xdr:row>
      <xdr:rowOff>19051</xdr:rowOff>
    </xdr:from>
    <xdr:to>
      <xdr:col>11</xdr:col>
      <xdr:colOff>866774</xdr:colOff>
      <xdr:row>35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8.7109375" defaultRowHeight="15" x14ac:dyDescent="0.25"/>
  <cols>
    <col min="1" max="1" width="5" customWidth="1"/>
    <col min="2" max="2" width="26" customWidth="1"/>
    <col min="3" max="6" width="12" customWidth="1"/>
    <col min="7" max="10" width="14" customWidth="1"/>
  </cols>
  <sheetData>
    <row r="1" spans="1:10" ht="7.5" customHeight="1" x14ac:dyDescent="0.25"/>
    <row r="2" spans="1:10" ht="51.7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.7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7.5" customHeight="1" x14ac:dyDescent="0.25"/>
    <row r="5" spans="1:10" ht="21.75" customHeight="1" x14ac:dyDescent="0.25">
      <c r="A5" s="15" t="s">
        <v>1</v>
      </c>
      <c r="B5" s="16" t="s">
        <v>2</v>
      </c>
      <c r="F5" s="15" t="s">
        <v>3</v>
      </c>
      <c r="G5" s="16" t="s">
        <v>4</v>
      </c>
      <c r="I5" s="15" t="s">
        <v>5</v>
      </c>
      <c r="J5" s="16" t="s">
        <v>6</v>
      </c>
    </row>
    <row r="6" spans="1:10" ht="21.75" customHeight="1" x14ac:dyDescent="0.25">
      <c r="A6" s="15" t="s">
        <v>7</v>
      </c>
      <c r="B6" s="16" t="s">
        <v>8</v>
      </c>
      <c r="F6" s="15" t="s">
        <v>9</v>
      </c>
      <c r="G6" s="16" t="s">
        <v>10</v>
      </c>
      <c r="I6" s="15" t="s">
        <v>11</v>
      </c>
      <c r="J6" s="16" t="s">
        <v>12</v>
      </c>
    </row>
    <row r="7" spans="1:10" ht="21.75" customHeight="1" x14ac:dyDescent="0.25">
      <c r="A7" s="15" t="s">
        <v>13</v>
      </c>
      <c r="B7" s="16" t="s">
        <v>14</v>
      </c>
      <c r="F7" s="15" t="s">
        <v>15</v>
      </c>
      <c r="G7" s="16" t="s">
        <v>16</v>
      </c>
      <c r="I7" s="15" t="s">
        <v>17</v>
      </c>
      <c r="J7" s="16" t="s">
        <v>18</v>
      </c>
    </row>
    <row r="8" spans="1:10" ht="9.75" customHeight="1" x14ac:dyDescent="0.25"/>
    <row r="9" spans="1:10" ht="25.5" customHeight="1" x14ac:dyDescent="0.25">
      <c r="A9" s="12" t="s">
        <v>19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31.5" customHeight="1" x14ac:dyDescent="0.25">
      <c r="A10" s="17" t="s">
        <v>20</v>
      </c>
      <c r="B10" s="17" t="s">
        <v>21</v>
      </c>
      <c r="C10" s="17" t="s">
        <v>22</v>
      </c>
      <c r="D10" s="17" t="s">
        <v>23</v>
      </c>
      <c r="E10" s="17" t="s">
        <v>24</v>
      </c>
      <c r="F10" s="17" t="s">
        <v>25</v>
      </c>
      <c r="G10" s="17" t="s">
        <v>26</v>
      </c>
      <c r="H10" s="17" t="s">
        <v>27</v>
      </c>
      <c r="I10" s="17" t="s">
        <v>28</v>
      </c>
      <c r="J10" s="17" t="s">
        <v>29</v>
      </c>
    </row>
    <row r="11" spans="1:10" ht="18" customHeight="1" x14ac:dyDescent="0.25">
      <c r="A11" s="18">
        <v>1</v>
      </c>
      <c r="B11" s="19" t="s">
        <v>30</v>
      </c>
      <c r="C11" s="20">
        <v>220</v>
      </c>
      <c r="D11" s="21" t="s">
        <v>31</v>
      </c>
      <c r="E11" s="22">
        <v>5.1999999999999998E-2</v>
      </c>
      <c r="F11" s="23">
        <v>0.08</v>
      </c>
      <c r="G11" s="20">
        <f t="shared" ref="G11:G22" si="0">C11*(1-F11)</f>
        <v>202.4</v>
      </c>
      <c r="H11" s="24">
        <f t="shared" ref="H11:H22" si="1">G11*E11</f>
        <v>10.524799999999999</v>
      </c>
      <c r="I11" s="21" t="s">
        <v>32</v>
      </c>
      <c r="J11" s="25" t="s">
        <v>33</v>
      </c>
    </row>
    <row r="12" spans="1:10" ht="18" customHeight="1" x14ac:dyDescent="0.25">
      <c r="A12" s="26">
        <v>2</v>
      </c>
      <c r="B12" s="27" t="s">
        <v>34</v>
      </c>
      <c r="C12" s="28">
        <v>200</v>
      </c>
      <c r="D12" s="29" t="s">
        <v>31</v>
      </c>
      <c r="E12" s="30">
        <v>1.8E-3</v>
      </c>
      <c r="F12" s="31">
        <v>0.12</v>
      </c>
      <c r="G12" s="28">
        <f t="shared" si="0"/>
        <v>176</v>
      </c>
      <c r="H12" s="24">
        <f t="shared" si="1"/>
        <v>0.31679999999999997</v>
      </c>
      <c r="I12" s="29" t="s">
        <v>35</v>
      </c>
      <c r="J12" s="32" t="s">
        <v>36</v>
      </c>
    </row>
    <row r="13" spans="1:10" ht="18" customHeight="1" x14ac:dyDescent="0.25">
      <c r="A13" s="18">
        <v>3</v>
      </c>
      <c r="B13" s="19" t="s">
        <v>37</v>
      </c>
      <c r="C13" s="20">
        <v>120</v>
      </c>
      <c r="D13" s="21" t="s">
        <v>31</v>
      </c>
      <c r="E13" s="22">
        <v>3.5000000000000001E-3</v>
      </c>
      <c r="F13" s="23">
        <v>0.05</v>
      </c>
      <c r="G13" s="20">
        <f t="shared" si="0"/>
        <v>114</v>
      </c>
      <c r="H13" s="24">
        <f t="shared" si="1"/>
        <v>0.39900000000000002</v>
      </c>
      <c r="I13" s="21" t="s">
        <v>38</v>
      </c>
      <c r="J13" s="25"/>
    </row>
    <row r="14" spans="1:10" ht="18" customHeight="1" x14ac:dyDescent="0.25">
      <c r="A14" s="26">
        <v>4</v>
      </c>
      <c r="B14" s="27" t="s">
        <v>39</v>
      </c>
      <c r="C14" s="28">
        <v>30</v>
      </c>
      <c r="D14" s="29" t="s">
        <v>31</v>
      </c>
      <c r="E14" s="30">
        <v>8.0000000000000002E-3</v>
      </c>
      <c r="F14" s="31">
        <v>0</v>
      </c>
      <c r="G14" s="28">
        <f t="shared" si="0"/>
        <v>30</v>
      </c>
      <c r="H14" s="24">
        <f t="shared" si="1"/>
        <v>0.24</v>
      </c>
      <c r="I14" s="29" t="s">
        <v>40</v>
      </c>
      <c r="J14" s="32"/>
    </row>
    <row r="15" spans="1:10" ht="18" customHeight="1" x14ac:dyDescent="0.25">
      <c r="A15" s="18">
        <v>5</v>
      </c>
      <c r="B15" s="19" t="s">
        <v>41</v>
      </c>
      <c r="C15" s="20">
        <v>80</v>
      </c>
      <c r="D15" s="21" t="s">
        <v>42</v>
      </c>
      <c r="E15" s="22">
        <v>5.0000000000000001E-3</v>
      </c>
      <c r="F15" s="23">
        <v>0.05</v>
      </c>
      <c r="G15" s="20">
        <f t="shared" si="0"/>
        <v>76</v>
      </c>
      <c r="H15" s="24">
        <f t="shared" si="1"/>
        <v>0.38</v>
      </c>
      <c r="I15" s="21" t="s">
        <v>43</v>
      </c>
      <c r="J15" s="25" t="s">
        <v>44</v>
      </c>
    </row>
    <row r="16" spans="1:10" ht="18" customHeight="1" x14ac:dyDescent="0.25">
      <c r="A16" s="26">
        <v>6</v>
      </c>
      <c r="B16" s="27" t="s">
        <v>45</v>
      </c>
      <c r="C16" s="28">
        <v>100</v>
      </c>
      <c r="D16" s="29" t="s">
        <v>42</v>
      </c>
      <c r="E16" s="30">
        <v>2.5000000000000001E-3</v>
      </c>
      <c r="F16" s="31">
        <v>0</v>
      </c>
      <c r="G16" s="28">
        <f t="shared" si="0"/>
        <v>100</v>
      </c>
      <c r="H16" s="24">
        <f t="shared" si="1"/>
        <v>0.25</v>
      </c>
      <c r="I16" s="29" t="s">
        <v>46</v>
      </c>
      <c r="J16" s="32"/>
    </row>
    <row r="17" spans="1:10" ht="18" customHeight="1" x14ac:dyDescent="0.25">
      <c r="A17" s="18">
        <v>7</v>
      </c>
      <c r="B17" s="19" t="s">
        <v>47</v>
      </c>
      <c r="C17" s="20">
        <v>50</v>
      </c>
      <c r="D17" s="21" t="s">
        <v>42</v>
      </c>
      <c r="E17" s="22">
        <v>4.0000000000000001E-3</v>
      </c>
      <c r="F17" s="23">
        <v>0</v>
      </c>
      <c r="G17" s="20">
        <f t="shared" si="0"/>
        <v>50</v>
      </c>
      <c r="H17" s="24">
        <f t="shared" si="1"/>
        <v>0.2</v>
      </c>
      <c r="I17" s="21" t="s">
        <v>48</v>
      </c>
      <c r="J17" s="25"/>
    </row>
    <row r="18" spans="1:10" ht="18" customHeight="1" x14ac:dyDescent="0.25">
      <c r="A18" s="26">
        <v>8</v>
      </c>
      <c r="B18" s="27" t="s">
        <v>49</v>
      </c>
      <c r="C18" s="28">
        <v>40</v>
      </c>
      <c r="D18" s="29" t="s">
        <v>31</v>
      </c>
      <c r="E18" s="30">
        <v>1.1999999999999999E-3</v>
      </c>
      <c r="F18" s="31">
        <v>0.15</v>
      </c>
      <c r="G18" s="28">
        <f t="shared" si="0"/>
        <v>34</v>
      </c>
      <c r="H18" s="24">
        <f t="shared" si="1"/>
        <v>4.0799999999999996E-2</v>
      </c>
      <c r="I18" s="29" t="s">
        <v>38</v>
      </c>
      <c r="J18" s="32" t="s">
        <v>50</v>
      </c>
    </row>
    <row r="19" spans="1:10" ht="18" customHeight="1" x14ac:dyDescent="0.25">
      <c r="A19" s="18">
        <v>9</v>
      </c>
      <c r="B19" s="19" t="s">
        <v>51</v>
      </c>
      <c r="C19" s="20">
        <v>5</v>
      </c>
      <c r="D19" s="21" t="s">
        <v>31</v>
      </c>
      <c r="E19" s="22">
        <v>3.0000000000000001E-3</v>
      </c>
      <c r="F19" s="23">
        <v>0.1</v>
      </c>
      <c r="G19" s="20">
        <f t="shared" si="0"/>
        <v>4.5</v>
      </c>
      <c r="H19" s="24">
        <f t="shared" si="1"/>
        <v>1.35E-2</v>
      </c>
      <c r="I19" s="21" t="s">
        <v>52</v>
      </c>
      <c r="J19" s="25"/>
    </row>
    <row r="20" spans="1:10" ht="18" customHeight="1" x14ac:dyDescent="0.25">
      <c r="A20" s="26">
        <v>10</v>
      </c>
      <c r="B20" s="27" t="s">
        <v>53</v>
      </c>
      <c r="C20" s="28">
        <v>5</v>
      </c>
      <c r="D20" s="29" t="s">
        <v>31</v>
      </c>
      <c r="E20" s="30">
        <v>6.0000000000000001E-3</v>
      </c>
      <c r="F20" s="31">
        <v>0</v>
      </c>
      <c r="G20" s="28">
        <f t="shared" si="0"/>
        <v>5</v>
      </c>
      <c r="H20" s="24">
        <f t="shared" si="1"/>
        <v>0.03</v>
      </c>
      <c r="I20" s="29" t="s">
        <v>54</v>
      </c>
      <c r="J20" s="32"/>
    </row>
    <row r="21" spans="1:10" ht="18" customHeight="1" x14ac:dyDescent="0.25">
      <c r="A21" s="18">
        <v>11</v>
      </c>
      <c r="B21" s="19" t="s">
        <v>55</v>
      </c>
      <c r="C21" s="20">
        <v>3</v>
      </c>
      <c r="D21" s="21" t="s">
        <v>31</v>
      </c>
      <c r="E21" s="22">
        <v>1E-3</v>
      </c>
      <c r="F21" s="23">
        <v>0</v>
      </c>
      <c r="G21" s="20">
        <f t="shared" si="0"/>
        <v>3</v>
      </c>
      <c r="H21" s="24">
        <f t="shared" si="1"/>
        <v>3.0000000000000001E-3</v>
      </c>
      <c r="I21" s="21" t="s">
        <v>52</v>
      </c>
      <c r="J21" s="25" t="s">
        <v>56</v>
      </c>
    </row>
    <row r="22" spans="1:10" ht="18" customHeight="1" x14ac:dyDescent="0.25">
      <c r="A22" s="26">
        <v>12</v>
      </c>
      <c r="B22" s="27" t="s">
        <v>57</v>
      </c>
      <c r="C22" s="28">
        <v>15</v>
      </c>
      <c r="D22" s="29" t="s">
        <v>42</v>
      </c>
      <c r="E22" s="30">
        <v>6.0000000000000001E-3</v>
      </c>
      <c r="F22" s="31">
        <v>0</v>
      </c>
      <c r="G22" s="28">
        <f t="shared" si="0"/>
        <v>15</v>
      </c>
      <c r="H22" s="24">
        <f t="shared" si="1"/>
        <v>0.09</v>
      </c>
      <c r="I22" s="29" t="s">
        <v>40</v>
      </c>
      <c r="J22" s="32"/>
    </row>
    <row r="23" spans="1:10" ht="21.75" customHeight="1" x14ac:dyDescent="0.25">
      <c r="A23" s="11" t="s">
        <v>58</v>
      </c>
      <c r="B23" s="11"/>
      <c r="C23" s="11"/>
      <c r="D23" s="11"/>
      <c r="E23" s="11"/>
      <c r="F23" s="11"/>
      <c r="G23" s="11"/>
      <c r="H23" s="34">
        <f>SUM(H11:H22)</f>
        <v>12.487900000000002</v>
      </c>
      <c r="I23" s="35"/>
      <c r="J23" s="35"/>
    </row>
    <row r="24" spans="1:10" ht="12" customHeight="1" x14ac:dyDescent="0.25"/>
    <row r="25" spans="1:10" ht="25.5" customHeight="1" x14ac:dyDescent="0.25">
      <c r="A25" s="12" t="s">
        <v>59</v>
      </c>
      <c r="B25" s="12"/>
      <c r="C25" s="12"/>
      <c r="D25" s="12"/>
      <c r="E25" s="12"/>
      <c r="F25" s="12"/>
      <c r="G25" s="12"/>
      <c r="H25" s="12"/>
      <c r="I25" s="12"/>
      <c r="J25" s="12"/>
    </row>
    <row r="26" spans="1:10" ht="19.5" customHeight="1" x14ac:dyDescent="0.25">
      <c r="A26" s="10" t="s">
        <v>60</v>
      </c>
      <c r="B26" s="10"/>
      <c r="C26" s="10"/>
      <c r="D26" s="10"/>
      <c r="E26" s="36">
        <f>H23</f>
        <v>12.487900000000002</v>
      </c>
      <c r="F26" s="9" t="s">
        <v>61</v>
      </c>
      <c r="G26" s="9"/>
      <c r="H26" s="9"/>
      <c r="I26" s="9"/>
      <c r="J26" s="9"/>
    </row>
    <row r="27" spans="1:10" ht="19.5" customHeight="1" x14ac:dyDescent="0.25">
      <c r="A27" s="8" t="s">
        <v>62</v>
      </c>
      <c r="B27" s="8"/>
      <c r="C27" s="8"/>
      <c r="D27" s="8"/>
      <c r="E27" s="37">
        <v>0.35</v>
      </c>
      <c r="F27" s="7" t="s">
        <v>63</v>
      </c>
      <c r="G27" s="7"/>
      <c r="H27" s="7"/>
      <c r="I27" s="7"/>
      <c r="J27" s="7"/>
    </row>
    <row r="28" spans="1:10" ht="19.5" customHeight="1" x14ac:dyDescent="0.25">
      <c r="A28" s="10" t="s">
        <v>64</v>
      </c>
      <c r="B28" s="10"/>
      <c r="C28" s="10"/>
      <c r="D28" s="10"/>
      <c r="E28" s="36">
        <f>B27+B28</f>
        <v>0</v>
      </c>
      <c r="F28" s="9" t="s">
        <v>65</v>
      </c>
      <c r="G28" s="9"/>
      <c r="H28" s="9"/>
      <c r="I28" s="9"/>
      <c r="J28" s="9"/>
    </row>
    <row r="29" spans="1:10" ht="19.5" customHeight="1" x14ac:dyDescent="0.25">
      <c r="A29" s="8" t="s">
        <v>66</v>
      </c>
      <c r="B29" s="8"/>
      <c r="C29" s="8"/>
      <c r="D29" s="8"/>
      <c r="E29" s="38">
        <v>3.5</v>
      </c>
      <c r="F29" s="7" t="s">
        <v>67</v>
      </c>
      <c r="G29" s="7"/>
      <c r="H29" s="7"/>
      <c r="I29" s="7"/>
      <c r="J29" s="7"/>
    </row>
    <row r="30" spans="1:10" ht="19.5" customHeight="1" x14ac:dyDescent="0.25">
      <c r="A30" s="10" t="s">
        <v>68</v>
      </c>
      <c r="B30" s="10"/>
      <c r="C30" s="10"/>
      <c r="D30" s="10"/>
      <c r="E30" s="36">
        <f>B29*B30</f>
        <v>0</v>
      </c>
      <c r="F30" s="9" t="s">
        <v>69</v>
      </c>
      <c r="G30" s="9"/>
      <c r="H30" s="9"/>
      <c r="I30" s="9"/>
      <c r="J30" s="9"/>
    </row>
    <row r="31" spans="1:10" ht="19.5" customHeight="1" x14ac:dyDescent="0.25">
      <c r="A31" s="8" t="s">
        <v>70</v>
      </c>
      <c r="B31" s="8"/>
      <c r="C31" s="8"/>
      <c r="D31" s="8"/>
      <c r="E31" s="39">
        <v>7.0000000000000007E-2</v>
      </c>
      <c r="F31" s="7" t="s">
        <v>71</v>
      </c>
      <c r="G31" s="7"/>
      <c r="H31" s="7"/>
      <c r="I31" s="7"/>
      <c r="J31" s="7"/>
    </row>
    <row r="32" spans="1:10" ht="19.5" customHeight="1" x14ac:dyDescent="0.25">
      <c r="A32" s="10" t="s">
        <v>72</v>
      </c>
      <c r="B32" s="10"/>
      <c r="C32" s="10"/>
      <c r="D32" s="10"/>
      <c r="E32" s="36">
        <f>B31*B32</f>
        <v>0</v>
      </c>
      <c r="F32" s="9" t="s">
        <v>73</v>
      </c>
      <c r="G32" s="9"/>
      <c r="H32" s="9"/>
      <c r="I32" s="9"/>
      <c r="J32" s="9"/>
    </row>
    <row r="33" spans="1:10" ht="19.5" customHeight="1" x14ac:dyDescent="0.25">
      <c r="A33" s="6" t="s">
        <v>74</v>
      </c>
      <c r="B33" s="6"/>
      <c r="C33" s="6"/>
      <c r="D33" s="6"/>
      <c r="E33" s="40">
        <f>B31+B33</f>
        <v>0</v>
      </c>
      <c r="F33" s="7" t="s">
        <v>75</v>
      </c>
      <c r="G33" s="7"/>
      <c r="H33" s="7"/>
      <c r="I33" s="7"/>
      <c r="J33" s="7"/>
    </row>
    <row r="34" spans="1:10" ht="19.5" customHeight="1" x14ac:dyDescent="0.25">
      <c r="A34" s="10" t="s">
        <v>76</v>
      </c>
      <c r="B34" s="10"/>
      <c r="C34" s="10"/>
      <c r="D34" s="10"/>
      <c r="E34" s="37">
        <v>18.899999999999999</v>
      </c>
      <c r="F34" s="9" t="s">
        <v>77</v>
      </c>
      <c r="G34" s="9"/>
      <c r="H34" s="9"/>
      <c r="I34" s="9"/>
      <c r="J34" s="9"/>
    </row>
    <row r="35" spans="1:10" ht="19.5" customHeight="1" x14ac:dyDescent="0.25">
      <c r="A35" s="8" t="s">
        <v>78</v>
      </c>
      <c r="B35" s="8"/>
      <c r="C35" s="8"/>
      <c r="D35" s="8"/>
      <c r="E35" s="41">
        <f>B35/(1+B32)</f>
        <v>0</v>
      </c>
      <c r="F35" s="7" t="s">
        <v>79</v>
      </c>
      <c r="G35" s="7"/>
      <c r="H35" s="7"/>
      <c r="I35" s="7"/>
      <c r="J35" s="7"/>
    </row>
    <row r="36" spans="1:10" ht="19.5" customHeight="1" x14ac:dyDescent="0.25">
      <c r="A36" s="10" t="s">
        <v>80</v>
      </c>
      <c r="B36" s="10"/>
      <c r="C36" s="10"/>
      <c r="D36" s="10"/>
      <c r="E36" s="40">
        <f>B36-B29</f>
        <v>0</v>
      </c>
      <c r="F36" s="9" t="s">
        <v>81</v>
      </c>
      <c r="G36" s="9"/>
      <c r="H36" s="9"/>
      <c r="I36" s="9"/>
      <c r="J36" s="9"/>
    </row>
    <row r="37" spans="1:10" ht="19.5" customHeight="1" x14ac:dyDescent="0.25">
      <c r="A37" s="6" t="s">
        <v>82</v>
      </c>
      <c r="B37" s="6"/>
      <c r="C37" s="6"/>
      <c r="D37" s="6"/>
      <c r="E37" s="42">
        <f>IFERROR(B27/B36,0)</f>
        <v>0</v>
      </c>
      <c r="F37" s="7" t="s">
        <v>83</v>
      </c>
      <c r="G37" s="7"/>
      <c r="H37" s="7"/>
      <c r="I37" s="7"/>
      <c r="J37" s="7"/>
    </row>
    <row r="38" spans="1:10" ht="19.5" customHeight="1" x14ac:dyDescent="0.25">
      <c r="A38" s="5" t="s">
        <v>84</v>
      </c>
      <c r="B38" s="5"/>
      <c r="C38" s="5"/>
      <c r="D38" s="5"/>
      <c r="E38" s="42">
        <f>IFERROR(B37/B36,0)</f>
        <v>0</v>
      </c>
      <c r="F38" s="9" t="s">
        <v>85</v>
      </c>
      <c r="G38" s="9"/>
      <c r="H38" s="9"/>
      <c r="I38" s="9"/>
      <c r="J38" s="9"/>
    </row>
    <row r="39" spans="1:10" ht="19.5" customHeight="1" x14ac:dyDescent="0.25">
      <c r="A39" s="6" t="s">
        <v>86</v>
      </c>
      <c r="B39" s="6"/>
      <c r="C39" s="6"/>
      <c r="D39" s="6"/>
      <c r="E39" s="43">
        <f>IFERROR(B36/B27,0)</f>
        <v>0</v>
      </c>
      <c r="F39" s="7" t="s">
        <v>87</v>
      </c>
      <c r="G39" s="7"/>
      <c r="H39" s="7"/>
      <c r="I39" s="7"/>
      <c r="J39" s="7"/>
    </row>
    <row r="41" spans="1:10" ht="21.75" customHeight="1" x14ac:dyDescent="0.25">
      <c r="A41" s="4" t="s">
        <v>88</v>
      </c>
      <c r="B41" s="4"/>
      <c r="C41" s="4"/>
      <c r="D41" s="4"/>
      <c r="E41" s="4"/>
      <c r="F41" s="4"/>
      <c r="G41" s="4"/>
      <c r="H41" s="4"/>
      <c r="I41" s="4"/>
      <c r="J41" s="4"/>
    </row>
    <row r="42" spans="1:10" ht="21.75" customHeight="1" x14ac:dyDescent="0.25">
      <c r="A42" s="3" t="s">
        <v>89</v>
      </c>
      <c r="B42" s="3"/>
      <c r="C42" s="3"/>
      <c r="D42" s="3"/>
      <c r="E42" s="44" t="str">
        <f>_xlfn.IFS(B38&lt;=0.28,"✅ Sehr gut (&lt; 28%)",B38&lt;=0.32,"✔ Gut (28–32%)",B38&lt;=0.38,"⚠ Grenzwertig (32–38%)",B38&gt;0.38,"❌ Kritisch (&gt; 38%)")</f>
        <v>✅ Sehr gut (&lt; 28%)</v>
      </c>
      <c r="F42" s="2" t="s">
        <v>90</v>
      </c>
      <c r="G42" s="2"/>
      <c r="H42" s="2"/>
      <c r="I42" s="2"/>
      <c r="J42" s="2"/>
    </row>
    <row r="44" spans="1:10" ht="15.75" customHeight="1" x14ac:dyDescent="0.25">
      <c r="A44" s="1" t="s">
        <v>91</v>
      </c>
      <c r="B44" s="1"/>
      <c r="C44" s="1"/>
      <c r="D44" s="1"/>
      <c r="E44" s="1"/>
      <c r="F44" s="1"/>
      <c r="G44" s="1"/>
      <c r="H44" s="1"/>
      <c r="I44" s="1"/>
      <c r="J44" s="1"/>
    </row>
  </sheetData>
  <mergeCells count="37">
    <mergeCell ref="A42:D42"/>
    <mergeCell ref="F42:J42"/>
    <mergeCell ref="A44:J44"/>
    <mergeCell ref="A38:D38"/>
    <mergeCell ref="F38:J38"/>
    <mergeCell ref="A39:D39"/>
    <mergeCell ref="F39:J39"/>
    <mergeCell ref="A41:J41"/>
    <mergeCell ref="A35:D35"/>
    <mergeCell ref="F35:J35"/>
    <mergeCell ref="A36:D36"/>
    <mergeCell ref="F36:J36"/>
    <mergeCell ref="A37:D37"/>
    <mergeCell ref="F37:J37"/>
    <mergeCell ref="A32:D32"/>
    <mergeCell ref="F32:J32"/>
    <mergeCell ref="A33:D33"/>
    <mergeCell ref="F33:J33"/>
    <mergeCell ref="A34:D34"/>
    <mergeCell ref="F34:J34"/>
    <mergeCell ref="A29:D29"/>
    <mergeCell ref="F29:J29"/>
    <mergeCell ref="A30:D30"/>
    <mergeCell ref="F30:J30"/>
    <mergeCell ref="A31:D31"/>
    <mergeCell ref="F31:J31"/>
    <mergeCell ref="A26:D26"/>
    <mergeCell ref="F26:J26"/>
    <mergeCell ref="A27:D27"/>
    <mergeCell ref="F27:J27"/>
    <mergeCell ref="A28:D28"/>
    <mergeCell ref="F28:J28"/>
    <mergeCell ref="A2:J2"/>
    <mergeCell ref="A3:J3"/>
    <mergeCell ref="A9:J9"/>
    <mergeCell ref="A23:G23"/>
    <mergeCell ref="A25:J25"/>
  </mergeCells>
  <pageMargins left="0.75" right="0.75" top="1" bottom="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showGridLines="0" tabSelected="1" zoomScaleNormal="100" workbookViewId="0">
      <pane ySplit="7" topLeftCell="A8" activePane="bottomLeft" state="frozen"/>
      <selection pane="bottomLeft" activeCell="I37" sqref="I37"/>
    </sheetView>
  </sheetViews>
  <sheetFormatPr baseColWidth="10" defaultColWidth="8.7109375" defaultRowHeight="15" x14ac:dyDescent="0.25"/>
  <cols>
    <col min="1" max="1" width="5" customWidth="1"/>
    <col min="2" max="2" width="24" customWidth="1"/>
    <col min="3" max="4" width="12" customWidth="1"/>
    <col min="5" max="5" width="13" customWidth="1"/>
    <col min="6" max="6" width="12" customWidth="1"/>
    <col min="7" max="9" width="13" customWidth="1"/>
    <col min="10" max="10" width="12" customWidth="1"/>
    <col min="11" max="12" width="13" customWidth="1"/>
  </cols>
  <sheetData>
    <row r="1" spans="1:14" ht="7.5" customHeight="1" x14ac:dyDescent="0.25"/>
    <row r="2" spans="1:14" ht="51.75" customHeight="1" x14ac:dyDescent="0.25">
      <c r="A2" s="14" t="s">
        <v>184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N2">
        <v>0.19</v>
      </c>
    </row>
    <row r="3" spans="1:14" ht="3.7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4" ht="7.5" customHeight="1" x14ac:dyDescent="0.25"/>
    <row r="5" spans="1:14" ht="19.5" customHeight="1" x14ac:dyDescent="0.25">
      <c r="A5" s="91" t="s">
        <v>92</v>
      </c>
      <c r="B5" s="91"/>
      <c r="C5" s="91"/>
      <c r="D5" s="91"/>
      <c r="E5" s="45" t="s">
        <v>2</v>
      </c>
      <c r="G5" s="46" t="s">
        <v>93</v>
      </c>
      <c r="I5" s="45" t="s">
        <v>94</v>
      </c>
      <c r="J5" s="46" t="s">
        <v>95</v>
      </c>
      <c r="K5" s="45" t="s">
        <v>96</v>
      </c>
    </row>
    <row r="6" spans="1:14" ht="7.5" customHeight="1" x14ac:dyDescent="0.25"/>
    <row r="7" spans="1:14" ht="36" customHeight="1" x14ac:dyDescent="0.25">
      <c r="A7" s="17" t="s">
        <v>20</v>
      </c>
      <c r="B7" s="17" t="s">
        <v>97</v>
      </c>
      <c r="C7" s="17" t="s">
        <v>28</v>
      </c>
      <c r="D7" s="17" t="s">
        <v>98</v>
      </c>
      <c r="E7" s="17" t="s">
        <v>99</v>
      </c>
      <c r="F7" s="17" t="s">
        <v>25</v>
      </c>
      <c r="G7" s="17" t="s">
        <v>100</v>
      </c>
      <c r="H7" s="17" t="s">
        <v>101</v>
      </c>
      <c r="I7" s="17" t="s">
        <v>102</v>
      </c>
      <c r="J7" s="17" t="s">
        <v>103</v>
      </c>
      <c r="K7" s="17" t="s">
        <v>104</v>
      </c>
      <c r="L7" s="17" t="s">
        <v>105</v>
      </c>
    </row>
    <row r="8" spans="1:14" ht="18" customHeight="1" x14ac:dyDescent="0.25">
      <c r="A8" s="18">
        <v>1</v>
      </c>
      <c r="B8" s="19" t="s">
        <v>106</v>
      </c>
      <c r="C8" s="21" t="s">
        <v>107</v>
      </c>
      <c r="D8" s="21" t="s">
        <v>108</v>
      </c>
      <c r="E8" s="47">
        <v>0.62</v>
      </c>
      <c r="F8" s="48">
        <v>0.05</v>
      </c>
      <c r="G8" s="49">
        <f t="shared" ref="G8:G19" si="0">E8*(1+F8)</f>
        <v>0.65100000000000002</v>
      </c>
      <c r="H8" s="50">
        <v>4</v>
      </c>
      <c r="I8" s="36">
        <f t="shared" ref="I8:I19" si="1">G8*H8</f>
        <v>2.6040000000000001</v>
      </c>
      <c r="J8" s="49">
        <f t="shared" ref="J8:J19" si="2">I8*0.19</f>
        <v>0.49476000000000003</v>
      </c>
      <c r="K8" s="51">
        <f t="shared" ref="K8:K19" si="3">I8+J8</f>
        <v>3.09876</v>
      </c>
      <c r="L8" s="52">
        <f t="shared" ref="L8:L19" si="4">IFERROR(G8/I8,0)</f>
        <v>0.25</v>
      </c>
    </row>
    <row r="9" spans="1:14" ht="18" customHeight="1" x14ac:dyDescent="0.25">
      <c r="A9" s="26">
        <v>2</v>
      </c>
      <c r="B9" s="27" t="s">
        <v>109</v>
      </c>
      <c r="C9" s="29" t="s">
        <v>107</v>
      </c>
      <c r="D9" s="29" t="s">
        <v>108</v>
      </c>
      <c r="E9" s="47">
        <v>0.57999999999999996</v>
      </c>
      <c r="F9" s="48">
        <v>0.05</v>
      </c>
      <c r="G9" s="53">
        <f t="shared" si="0"/>
        <v>0.60899999999999999</v>
      </c>
      <c r="H9" s="50">
        <v>4</v>
      </c>
      <c r="I9" s="41">
        <f t="shared" si="1"/>
        <v>2.4359999999999999</v>
      </c>
      <c r="J9" s="53">
        <f t="shared" si="2"/>
        <v>0.46283999999999997</v>
      </c>
      <c r="K9" s="51">
        <f t="shared" si="3"/>
        <v>2.8988399999999999</v>
      </c>
      <c r="L9" s="54">
        <f t="shared" si="4"/>
        <v>0.25</v>
      </c>
    </row>
    <row r="10" spans="1:14" ht="18" customHeight="1" x14ac:dyDescent="0.25">
      <c r="A10" s="18">
        <v>3</v>
      </c>
      <c r="B10" s="19" t="s">
        <v>110</v>
      </c>
      <c r="C10" s="21" t="s">
        <v>111</v>
      </c>
      <c r="D10" s="21" t="s">
        <v>112</v>
      </c>
      <c r="E10" s="47">
        <v>0.48</v>
      </c>
      <c r="F10" s="48">
        <v>0.08</v>
      </c>
      <c r="G10" s="49">
        <f t="shared" si="0"/>
        <v>0.51839999999999997</v>
      </c>
      <c r="H10" s="50">
        <v>4.5</v>
      </c>
      <c r="I10" s="36">
        <f t="shared" si="1"/>
        <v>2.3327999999999998</v>
      </c>
      <c r="J10" s="49">
        <f t="shared" si="2"/>
        <v>0.44323199999999996</v>
      </c>
      <c r="K10" s="51">
        <f t="shared" si="3"/>
        <v>2.7760319999999998</v>
      </c>
      <c r="L10" s="52">
        <f t="shared" si="4"/>
        <v>0.22222222222222224</v>
      </c>
    </row>
    <row r="11" spans="1:14" ht="18" customHeight="1" x14ac:dyDescent="0.25">
      <c r="A11" s="26">
        <v>4</v>
      </c>
      <c r="B11" s="27" t="s">
        <v>113</v>
      </c>
      <c r="C11" s="29" t="s">
        <v>111</v>
      </c>
      <c r="D11" s="29" t="s">
        <v>114</v>
      </c>
      <c r="E11" s="47">
        <v>0.76</v>
      </c>
      <c r="F11" s="48">
        <v>0.08</v>
      </c>
      <c r="G11" s="53">
        <f t="shared" si="0"/>
        <v>0.82080000000000009</v>
      </c>
      <c r="H11" s="50">
        <v>4.2</v>
      </c>
      <c r="I11" s="41">
        <f t="shared" si="1"/>
        <v>3.4473600000000006</v>
      </c>
      <c r="J11" s="53">
        <f t="shared" si="2"/>
        <v>0.65499840000000009</v>
      </c>
      <c r="K11" s="51">
        <f t="shared" si="3"/>
        <v>4.1023584000000008</v>
      </c>
      <c r="L11" s="54">
        <f t="shared" si="4"/>
        <v>0.23809523809523808</v>
      </c>
    </row>
    <row r="12" spans="1:14" ht="18" customHeight="1" x14ac:dyDescent="0.25">
      <c r="A12" s="18">
        <v>5</v>
      </c>
      <c r="B12" s="19" t="s">
        <v>115</v>
      </c>
      <c r="C12" s="21" t="s">
        <v>116</v>
      </c>
      <c r="D12" s="21" t="s">
        <v>112</v>
      </c>
      <c r="E12" s="47">
        <v>0.22</v>
      </c>
      <c r="F12" s="48">
        <v>0</v>
      </c>
      <c r="G12" s="49">
        <f t="shared" si="0"/>
        <v>0.22</v>
      </c>
      <c r="H12" s="50">
        <v>5</v>
      </c>
      <c r="I12" s="36">
        <f t="shared" si="1"/>
        <v>1.1000000000000001</v>
      </c>
      <c r="J12" s="49">
        <f t="shared" si="2"/>
        <v>0.20900000000000002</v>
      </c>
      <c r="K12" s="51">
        <f t="shared" si="3"/>
        <v>1.3090000000000002</v>
      </c>
      <c r="L12" s="52">
        <f t="shared" si="4"/>
        <v>0.19999999999999998</v>
      </c>
    </row>
    <row r="13" spans="1:14" ht="18" customHeight="1" x14ac:dyDescent="0.25">
      <c r="A13" s="26">
        <v>6</v>
      </c>
      <c r="B13" s="27" t="s">
        <v>117</v>
      </c>
      <c r="C13" s="29" t="s">
        <v>116</v>
      </c>
      <c r="D13" s="29" t="s">
        <v>112</v>
      </c>
      <c r="E13" s="47">
        <v>0.28000000000000003</v>
      </c>
      <c r="F13" s="48">
        <v>0</v>
      </c>
      <c r="G13" s="53">
        <f t="shared" si="0"/>
        <v>0.28000000000000003</v>
      </c>
      <c r="H13" s="50">
        <v>4.8</v>
      </c>
      <c r="I13" s="41">
        <f t="shared" si="1"/>
        <v>1.3440000000000001</v>
      </c>
      <c r="J13" s="53">
        <f t="shared" si="2"/>
        <v>0.25536000000000003</v>
      </c>
      <c r="K13" s="51">
        <f t="shared" si="3"/>
        <v>1.5993600000000001</v>
      </c>
      <c r="L13" s="54">
        <f t="shared" si="4"/>
        <v>0.20833333333333334</v>
      </c>
    </row>
    <row r="14" spans="1:14" ht="18" customHeight="1" x14ac:dyDescent="0.25">
      <c r="A14" s="18">
        <v>7</v>
      </c>
      <c r="B14" s="19" t="s">
        <v>118</v>
      </c>
      <c r="C14" s="21" t="s">
        <v>119</v>
      </c>
      <c r="D14" s="21" t="s">
        <v>120</v>
      </c>
      <c r="E14" s="47">
        <v>0.18</v>
      </c>
      <c r="F14" s="48">
        <v>0.03</v>
      </c>
      <c r="G14" s="49">
        <f t="shared" si="0"/>
        <v>0.18540000000000001</v>
      </c>
      <c r="H14" s="50">
        <v>6</v>
      </c>
      <c r="I14" s="36">
        <f t="shared" si="1"/>
        <v>1.1124000000000001</v>
      </c>
      <c r="J14" s="49">
        <f t="shared" si="2"/>
        <v>0.21135600000000002</v>
      </c>
      <c r="K14" s="51">
        <f t="shared" si="3"/>
        <v>1.3237560000000002</v>
      </c>
      <c r="L14" s="52">
        <f t="shared" si="4"/>
        <v>0.16666666666666666</v>
      </c>
    </row>
    <row r="15" spans="1:14" ht="18" customHeight="1" x14ac:dyDescent="0.25">
      <c r="A15" s="26">
        <v>8</v>
      </c>
      <c r="B15" s="27" t="s">
        <v>121</v>
      </c>
      <c r="C15" s="29" t="s">
        <v>119</v>
      </c>
      <c r="D15" s="29" t="s">
        <v>120</v>
      </c>
      <c r="E15" s="47">
        <v>0.32</v>
      </c>
      <c r="F15" s="48">
        <v>0.03</v>
      </c>
      <c r="G15" s="53">
        <f t="shared" si="0"/>
        <v>0.3296</v>
      </c>
      <c r="H15" s="50">
        <v>5.5</v>
      </c>
      <c r="I15" s="41">
        <f t="shared" si="1"/>
        <v>1.8128</v>
      </c>
      <c r="J15" s="53">
        <f t="shared" si="2"/>
        <v>0.34443200000000002</v>
      </c>
      <c r="K15" s="51">
        <f t="shared" si="3"/>
        <v>2.157232</v>
      </c>
      <c r="L15" s="54">
        <f t="shared" si="4"/>
        <v>0.18181818181818182</v>
      </c>
    </row>
    <row r="16" spans="1:14" ht="18" customHeight="1" x14ac:dyDescent="0.25">
      <c r="A16" s="18">
        <v>9</v>
      </c>
      <c r="B16" s="19" t="s">
        <v>122</v>
      </c>
      <c r="C16" s="21" t="s">
        <v>123</v>
      </c>
      <c r="D16" s="21" t="s">
        <v>124</v>
      </c>
      <c r="E16" s="47">
        <v>1.85</v>
      </c>
      <c r="F16" s="48">
        <v>0.05</v>
      </c>
      <c r="G16" s="49">
        <f t="shared" si="0"/>
        <v>1.9425000000000001</v>
      </c>
      <c r="H16" s="50">
        <v>4.5</v>
      </c>
      <c r="I16" s="36">
        <f t="shared" si="1"/>
        <v>8.7412500000000009</v>
      </c>
      <c r="J16" s="49">
        <f t="shared" si="2"/>
        <v>1.6608375000000002</v>
      </c>
      <c r="K16" s="51">
        <f t="shared" si="3"/>
        <v>10.4020875</v>
      </c>
      <c r="L16" s="52">
        <f t="shared" si="4"/>
        <v>0.22222222222222221</v>
      </c>
    </row>
    <row r="17" spans="1:12" ht="18" customHeight="1" x14ac:dyDescent="0.25">
      <c r="A17" s="26">
        <v>10</v>
      </c>
      <c r="B17" s="27" t="s">
        <v>125</v>
      </c>
      <c r="C17" s="29" t="s">
        <v>126</v>
      </c>
      <c r="D17" s="29" t="s">
        <v>127</v>
      </c>
      <c r="E17" s="47">
        <v>0.55000000000000004</v>
      </c>
      <c r="F17" s="48">
        <v>0.02</v>
      </c>
      <c r="G17" s="53">
        <f t="shared" si="0"/>
        <v>0.56100000000000005</v>
      </c>
      <c r="H17" s="50">
        <v>5</v>
      </c>
      <c r="I17" s="41">
        <f t="shared" si="1"/>
        <v>2.8050000000000002</v>
      </c>
      <c r="J17" s="53">
        <f t="shared" si="2"/>
        <v>0.53295000000000003</v>
      </c>
      <c r="K17" s="51">
        <f t="shared" si="3"/>
        <v>3.3379500000000002</v>
      </c>
      <c r="L17" s="54">
        <f t="shared" si="4"/>
        <v>0.2</v>
      </c>
    </row>
    <row r="18" spans="1:12" ht="18" customHeight="1" x14ac:dyDescent="0.25">
      <c r="A18" s="18">
        <v>11</v>
      </c>
      <c r="B18" s="19" t="s">
        <v>128</v>
      </c>
      <c r="C18" s="21" t="s">
        <v>129</v>
      </c>
      <c r="D18" s="21" t="s">
        <v>130</v>
      </c>
      <c r="E18" s="47">
        <v>0.45</v>
      </c>
      <c r="F18" s="48">
        <v>0.06</v>
      </c>
      <c r="G18" s="49">
        <f t="shared" si="0"/>
        <v>0.47700000000000004</v>
      </c>
      <c r="H18" s="50">
        <v>4.8</v>
      </c>
      <c r="I18" s="36">
        <f t="shared" si="1"/>
        <v>2.2896000000000001</v>
      </c>
      <c r="J18" s="49">
        <f t="shared" si="2"/>
        <v>0.43502400000000002</v>
      </c>
      <c r="K18" s="51">
        <f t="shared" si="3"/>
        <v>2.7246239999999999</v>
      </c>
      <c r="L18" s="52">
        <f t="shared" si="4"/>
        <v>0.20833333333333334</v>
      </c>
    </row>
    <row r="19" spans="1:12" ht="18" customHeight="1" x14ac:dyDescent="0.25">
      <c r="A19" s="26">
        <v>12</v>
      </c>
      <c r="B19" s="27" t="s">
        <v>131</v>
      </c>
      <c r="C19" s="29" t="s">
        <v>116</v>
      </c>
      <c r="D19" s="29" t="s">
        <v>112</v>
      </c>
      <c r="E19" s="47">
        <v>0.3</v>
      </c>
      <c r="F19" s="48">
        <v>0</v>
      </c>
      <c r="G19" s="53">
        <f t="shared" si="0"/>
        <v>0.3</v>
      </c>
      <c r="H19" s="50">
        <v>4.5</v>
      </c>
      <c r="I19" s="41">
        <f t="shared" si="1"/>
        <v>1.3499999999999999</v>
      </c>
      <c r="J19" s="53">
        <f t="shared" si="2"/>
        <v>0.25649999999999995</v>
      </c>
      <c r="K19" s="51">
        <f t="shared" si="3"/>
        <v>1.6064999999999998</v>
      </c>
      <c r="L19" s="54">
        <f t="shared" si="4"/>
        <v>0.22222222222222224</v>
      </c>
    </row>
    <row r="20" spans="1:12" ht="21.75" customHeight="1" x14ac:dyDescent="0.25">
      <c r="A20" s="11" t="s">
        <v>132</v>
      </c>
      <c r="B20" s="11"/>
      <c r="C20" s="11"/>
      <c r="D20" s="11"/>
      <c r="E20" s="11"/>
      <c r="F20" s="11"/>
      <c r="G20" s="55">
        <f>AVERAGE(G8:G19)</f>
        <v>0.57455833333333339</v>
      </c>
      <c r="H20" s="56">
        <f>AVERAGE(H8:H19)</f>
        <v>4.7333333333333334</v>
      </c>
      <c r="I20" s="55">
        <f>SUM(I8:I19)</f>
        <v>31.375210000000003</v>
      </c>
      <c r="J20" s="55">
        <f>SUM(J8:J19)</f>
        <v>5.9612898999999997</v>
      </c>
      <c r="K20" s="55">
        <f>SUM(K8:K19)</f>
        <v>37.3364999</v>
      </c>
      <c r="L20" s="57">
        <f>AVERAGE(L8:L19)</f>
        <v>0.21415945165945169</v>
      </c>
    </row>
    <row r="21" spans="1:12" ht="9.75" customHeight="1" x14ac:dyDescent="0.25"/>
    <row r="22" spans="1:12" ht="21.75" customHeight="1" x14ac:dyDescent="0.25">
      <c r="A22" s="4" t="s">
        <v>133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24" customHeight="1" x14ac:dyDescent="0.25">
      <c r="A23" s="58" t="s">
        <v>20</v>
      </c>
      <c r="B23" s="58" t="s">
        <v>134</v>
      </c>
      <c r="C23" s="58" t="s">
        <v>102</v>
      </c>
      <c r="D23" s="58" t="s">
        <v>135</v>
      </c>
      <c r="E23" s="58" t="s">
        <v>136</v>
      </c>
      <c r="F23" s="58" t="s">
        <v>137</v>
      </c>
    </row>
    <row r="24" spans="1:12" ht="18" customHeight="1" x14ac:dyDescent="0.25">
      <c r="A24" s="18">
        <v>1</v>
      </c>
      <c r="B24" s="19" t="s">
        <v>106</v>
      </c>
      <c r="C24" s="49">
        <f t="shared" ref="C24:C35" si="5">I8</f>
        <v>2.6040000000000001</v>
      </c>
      <c r="D24" s="49">
        <f t="shared" ref="D24:D35" si="6">G8</f>
        <v>0.65100000000000002</v>
      </c>
      <c r="E24" s="51">
        <f t="shared" ref="E24:E35" si="7">C24-D24</f>
        <v>1.9530000000000001</v>
      </c>
      <c r="F24" s="52">
        <f t="shared" ref="F24:F35" si="8">IFERROR(E24/C24,0)</f>
        <v>0.75</v>
      </c>
    </row>
    <row r="25" spans="1:12" ht="18" customHeight="1" x14ac:dyDescent="0.25">
      <c r="A25" s="26">
        <v>2</v>
      </c>
      <c r="B25" s="27" t="s">
        <v>109</v>
      </c>
      <c r="C25" s="53">
        <f t="shared" si="5"/>
        <v>2.4359999999999999</v>
      </c>
      <c r="D25" s="53">
        <f t="shared" si="6"/>
        <v>0.60899999999999999</v>
      </c>
      <c r="E25" s="51">
        <f t="shared" si="7"/>
        <v>1.827</v>
      </c>
      <c r="F25" s="54">
        <f t="shared" si="8"/>
        <v>0.75</v>
      </c>
    </row>
    <row r="26" spans="1:12" ht="18" customHeight="1" x14ac:dyDescent="0.25">
      <c r="A26" s="18">
        <v>3</v>
      </c>
      <c r="B26" s="19" t="s">
        <v>110</v>
      </c>
      <c r="C26" s="49">
        <f t="shared" si="5"/>
        <v>2.3327999999999998</v>
      </c>
      <c r="D26" s="49">
        <f t="shared" si="6"/>
        <v>0.51839999999999997</v>
      </c>
      <c r="E26" s="51">
        <f t="shared" si="7"/>
        <v>1.8143999999999998</v>
      </c>
      <c r="F26" s="52">
        <f t="shared" si="8"/>
        <v>0.77777777777777779</v>
      </c>
    </row>
    <row r="27" spans="1:12" ht="18" customHeight="1" x14ac:dyDescent="0.25">
      <c r="A27" s="26">
        <v>4</v>
      </c>
      <c r="B27" s="27" t="s">
        <v>113</v>
      </c>
      <c r="C27" s="53">
        <f t="shared" si="5"/>
        <v>3.4473600000000006</v>
      </c>
      <c r="D27" s="53">
        <f t="shared" si="6"/>
        <v>0.82080000000000009</v>
      </c>
      <c r="E27" s="51">
        <f t="shared" si="7"/>
        <v>2.6265600000000004</v>
      </c>
      <c r="F27" s="54">
        <f t="shared" si="8"/>
        <v>0.76190476190476186</v>
      </c>
    </row>
    <row r="28" spans="1:12" ht="18" customHeight="1" x14ac:dyDescent="0.25">
      <c r="A28" s="18">
        <v>5</v>
      </c>
      <c r="B28" s="19" t="s">
        <v>115</v>
      </c>
      <c r="C28" s="49">
        <f t="shared" si="5"/>
        <v>1.1000000000000001</v>
      </c>
      <c r="D28" s="49">
        <f t="shared" si="6"/>
        <v>0.22</v>
      </c>
      <c r="E28" s="51">
        <f t="shared" si="7"/>
        <v>0.88000000000000012</v>
      </c>
      <c r="F28" s="52">
        <f t="shared" si="8"/>
        <v>0.8</v>
      </c>
    </row>
    <row r="29" spans="1:12" ht="18" customHeight="1" x14ac:dyDescent="0.25">
      <c r="A29" s="26">
        <v>6</v>
      </c>
      <c r="B29" s="27" t="s">
        <v>117</v>
      </c>
      <c r="C29" s="53">
        <f t="shared" si="5"/>
        <v>1.3440000000000001</v>
      </c>
      <c r="D29" s="53">
        <f t="shared" si="6"/>
        <v>0.28000000000000003</v>
      </c>
      <c r="E29" s="51">
        <f t="shared" si="7"/>
        <v>1.0640000000000001</v>
      </c>
      <c r="F29" s="54">
        <f t="shared" si="8"/>
        <v>0.79166666666666663</v>
      </c>
    </row>
    <row r="30" spans="1:12" ht="18" customHeight="1" x14ac:dyDescent="0.25">
      <c r="A30" s="18">
        <v>7</v>
      </c>
      <c r="B30" s="19" t="s">
        <v>118</v>
      </c>
      <c r="C30" s="49">
        <f t="shared" si="5"/>
        <v>1.1124000000000001</v>
      </c>
      <c r="D30" s="49">
        <f t="shared" si="6"/>
        <v>0.18540000000000001</v>
      </c>
      <c r="E30" s="51">
        <f t="shared" si="7"/>
        <v>0.92700000000000005</v>
      </c>
      <c r="F30" s="52">
        <f t="shared" si="8"/>
        <v>0.83333333333333337</v>
      </c>
    </row>
    <row r="31" spans="1:12" ht="18" customHeight="1" x14ac:dyDescent="0.25">
      <c r="A31" s="26">
        <v>8</v>
      </c>
      <c r="B31" s="27" t="s">
        <v>121</v>
      </c>
      <c r="C31" s="53">
        <f t="shared" si="5"/>
        <v>1.8128</v>
      </c>
      <c r="D31" s="53">
        <f t="shared" si="6"/>
        <v>0.3296</v>
      </c>
      <c r="E31" s="51">
        <f t="shared" si="7"/>
        <v>1.4832000000000001</v>
      </c>
      <c r="F31" s="54">
        <f t="shared" si="8"/>
        <v>0.81818181818181823</v>
      </c>
    </row>
    <row r="32" spans="1:12" ht="18" customHeight="1" x14ac:dyDescent="0.25">
      <c r="A32" s="18">
        <v>9</v>
      </c>
      <c r="B32" s="19" t="s">
        <v>122</v>
      </c>
      <c r="C32" s="49">
        <f t="shared" si="5"/>
        <v>8.7412500000000009</v>
      </c>
      <c r="D32" s="49">
        <f t="shared" si="6"/>
        <v>1.9425000000000001</v>
      </c>
      <c r="E32" s="51">
        <f t="shared" si="7"/>
        <v>6.798750000000001</v>
      </c>
      <c r="F32" s="52">
        <f t="shared" si="8"/>
        <v>0.77777777777777779</v>
      </c>
    </row>
    <row r="33" spans="1:6" ht="18" customHeight="1" x14ac:dyDescent="0.25">
      <c r="A33" s="26">
        <v>10</v>
      </c>
      <c r="B33" s="27" t="s">
        <v>125</v>
      </c>
      <c r="C33" s="53">
        <f t="shared" si="5"/>
        <v>2.8050000000000002</v>
      </c>
      <c r="D33" s="53">
        <f t="shared" si="6"/>
        <v>0.56100000000000005</v>
      </c>
      <c r="E33" s="51">
        <f t="shared" si="7"/>
        <v>2.2440000000000002</v>
      </c>
      <c r="F33" s="54">
        <f t="shared" si="8"/>
        <v>0.8</v>
      </c>
    </row>
    <row r="34" spans="1:6" ht="18" customHeight="1" x14ac:dyDescent="0.25">
      <c r="A34" s="18">
        <v>11</v>
      </c>
      <c r="B34" s="19" t="s">
        <v>128</v>
      </c>
      <c r="C34" s="49">
        <f t="shared" si="5"/>
        <v>2.2896000000000001</v>
      </c>
      <c r="D34" s="49">
        <f t="shared" si="6"/>
        <v>0.47700000000000004</v>
      </c>
      <c r="E34" s="51">
        <f t="shared" si="7"/>
        <v>1.8126</v>
      </c>
      <c r="F34" s="52">
        <f t="shared" si="8"/>
        <v>0.79166666666666663</v>
      </c>
    </row>
    <row r="35" spans="1:6" ht="18" customHeight="1" x14ac:dyDescent="0.25">
      <c r="A35" s="26">
        <v>12</v>
      </c>
      <c r="B35" s="27" t="s">
        <v>131</v>
      </c>
      <c r="C35" s="53">
        <f t="shared" si="5"/>
        <v>1.3499999999999999</v>
      </c>
      <c r="D35" s="53">
        <f t="shared" si="6"/>
        <v>0.3</v>
      </c>
      <c r="E35" s="51">
        <f t="shared" si="7"/>
        <v>1.0499999999999998</v>
      </c>
      <c r="F35" s="54">
        <f t="shared" si="8"/>
        <v>0.77777777777777768</v>
      </c>
    </row>
  </sheetData>
  <mergeCells count="5">
    <mergeCell ref="A2:L2"/>
    <mergeCell ref="A3:L3"/>
    <mergeCell ref="A5:D5"/>
    <mergeCell ref="A20:F20"/>
    <mergeCell ref="A22:L22"/>
  </mergeCells>
  <pageMargins left="0.75" right="0.75" top="1" bottom="1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6"/>
  <sheetViews>
    <sheetView showGridLines="0" zoomScaleNormal="100" workbookViewId="0"/>
  </sheetViews>
  <sheetFormatPr baseColWidth="10" defaultColWidth="8.7109375" defaultRowHeight="15" x14ac:dyDescent="0.25"/>
  <cols>
    <col min="1" max="1" width="26" customWidth="1"/>
    <col min="2" max="6" width="16" customWidth="1"/>
    <col min="7" max="7" width="20" customWidth="1"/>
  </cols>
  <sheetData>
    <row r="1" spans="1:7" ht="7.5" customHeight="1" x14ac:dyDescent="0.25"/>
    <row r="2" spans="1:7" ht="51.75" customHeight="1" x14ac:dyDescent="0.25">
      <c r="A2" s="92" t="s">
        <v>138</v>
      </c>
      <c r="B2" s="92"/>
      <c r="C2" s="92"/>
      <c r="D2" s="92"/>
      <c r="E2" s="92"/>
      <c r="F2" s="92"/>
      <c r="G2" s="92"/>
    </row>
    <row r="3" spans="1:7" ht="3.75" customHeight="1" x14ac:dyDescent="0.25">
      <c r="A3" s="13"/>
      <c r="B3" s="13"/>
      <c r="C3" s="13"/>
      <c r="D3" s="13"/>
      <c r="E3" s="13"/>
      <c r="F3" s="13"/>
      <c r="G3" s="13"/>
    </row>
    <row r="4" spans="1:7" ht="7.5" customHeight="1" x14ac:dyDescent="0.25"/>
    <row r="5" spans="1:7" ht="25.5" customHeight="1" x14ac:dyDescent="0.25">
      <c r="A5" s="12" t="s">
        <v>139</v>
      </c>
      <c r="B5" s="12"/>
      <c r="C5" s="12"/>
      <c r="D5" s="12"/>
      <c r="E5" s="12"/>
      <c r="F5" s="12"/>
      <c r="G5" s="12"/>
    </row>
    <row r="6" spans="1:7" ht="24" customHeight="1" x14ac:dyDescent="0.25">
      <c r="A6" s="59" t="s">
        <v>140</v>
      </c>
      <c r="B6" s="59" t="s">
        <v>141</v>
      </c>
      <c r="C6" s="59"/>
      <c r="D6" s="59"/>
      <c r="E6" s="59"/>
      <c r="F6" s="59"/>
      <c r="G6" s="59" t="s">
        <v>142</v>
      </c>
    </row>
    <row r="7" spans="1:7" ht="18.75" customHeight="1" x14ac:dyDescent="0.25">
      <c r="A7" s="60" t="s">
        <v>143</v>
      </c>
      <c r="B7" s="61">
        <v>2800</v>
      </c>
      <c r="C7" s="62"/>
      <c r="D7" s="62"/>
      <c r="E7" s="62"/>
      <c r="F7" s="62"/>
      <c r="G7" s="52">
        <f>IFERROR(B7/B16,0)</f>
        <v>0.20595807282089004</v>
      </c>
    </row>
    <row r="8" spans="1:7" ht="18.75" customHeight="1" x14ac:dyDescent="0.25">
      <c r="A8" s="63" t="s">
        <v>144</v>
      </c>
      <c r="B8" s="61">
        <v>8500</v>
      </c>
      <c r="C8" s="64"/>
      <c r="D8" s="64"/>
      <c r="E8" s="64"/>
      <c r="F8" s="64"/>
      <c r="G8" s="54">
        <f>IFERROR(B8/B16,0)</f>
        <v>0.62522986392055901</v>
      </c>
    </row>
    <row r="9" spans="1:7" ht="18.75" customHeight="1" x14ac:dyDescent="0.25">
      <c r="A9" s="60" t="s">
        <v>145</v>
      </c>
      <c r="B9" s="61">
        <v>650</v>
      </c>
      <c r="C9" s="62"/>
      <c r="D9" s="62"/>
      <c r="E9" s="62"/>
      <c r="F9" s="62"/>
      <c r="G9" s="52">
        <f>IFERROR(B9/B16,0)</f>
        <v>4.7811695476278046E-2</v>
      </c>
    </row>
    <row r="10" spans="1:7" ht="18.75" customHeight="1" x14ac:dyDescent="0.25">
      <c r="A10" s="63" t="s">
        <v>146</v>
      </c>
      <c r="B10" s="61">
        <v>280</v>
      </c>
      <c r="C10" s="64"/>
      <c r="D10" s="64"/>
      <c r="E10" s="64"/>
      <c r="F10" s="64"/>
      <c r="G10" s="54">
        <f>IFERROR(B10/B16,0)</f>
        <v>2.0595807282089002E-2</v>
      </c>
    </row>
    <row r="11" spans="1:7" ht="18.75" customHeight="1" x14ac:dyDescent="0.25">
      <c r="A11" s="60" t="s">
        <v>147</v>
      </c>
      <c r="B11" s="61">
        <v>350</v>
      </c>
      <c r="C11" s="62"/>
      <c r="D11" s="62"/>
      <c r="E11" s="62"/>
      <c r="F11" s="62"/>
      <c r="G11" s="52">
        <f>IFERROR(B11/B16,0)</f>
        <v>2.5744759102611255E-2</v>
      </c>
    </row>
    <row r="12" spans="1:7" ht="18.75" customHeight="1" x14ac:dyDescent="0.25">
      <c r="A12" s="63" t="s">
        <v>148</v>
      </c>
      <c r="B12" s="61">
        <v>95</v>
      </c>
      <c r="C12" s="64"/>
      <c r="D12" s="64"/>
      <c r="E12" s="64"/>
      <c r="F12" s="64"/>
      <c r="G12" s="54">
        <f>IFERROR(B12/B16,0)</f>
        <v>6.9878631849944837E-3</v>
      </c>
    </row>
    <row r="13" spans="1:7" ht="18.75" customHeight="1" x14ac:dyDescent="0.25">
      <c r="A13" s="60" t="s">
        <v>149</v>
      </c>
      <c r="B13" s="61">
        <v>420</v>
      </c>
      <c r="C13" s="62"/>
      <c r="D13" s="62"/>
      <c r="E13" s="62"/>
      <c r="F13" s="62"/>
      <c r="G13" s="52">
        <f>IFERROR(B13/B16,0)</f>
        <v>3.0893710923133505E-2</v>
      </c>
    </row>
    <row r="14" spans="1:7" ht="18.75" customHeight="1" x14ac:dyDescent="0.25">
      <c r="A14" s="63" t="s">
        <v>150</v>
      </c>
      <c r="B14" s="61">
        <v>300</v>
      </c>
      <c r="C14" s="64"/>
      <c r="D14" s="64"/>
      <c r="E14" s="64"/>
      <c r="F14" s="64"/>
      <c r="G14" s="54">
        <f>IFERROR(B14/B16,0)</f>
        <v>2.2066936373666791E-2</v>
      </c>
    </row>
    <row r="15" spans="1:7" ht="18.75" customHeight="1" x14ac:dyDescent="0.25">
      <c r="A15" s="60" t="s">
        <v>151</v>
      </c>
      <c r="B15" s="61">
        <v>200</v>
      </c>
      <c r="C15" s="62"/>
      <c r="D15" s="62"/>
      <c r="E15" s="62"/>
      <c r="F15" s="62"/>
      <c r="G15" s="52">
        <f>IFERROR(B15/B16,0)</f>
        <v>1.471129091577786E-2</v>
      </c>
    </row>
    <row r="16" spans="1:7" ht="21.75" customHeight="1" x14ac:dyDescent="0.25">
      <c r="A16" s="33" t="s">
        <v>152</v>
      </c>
      <c r="B16" s="34">
        <f>SUM(B7:B15)</f>
        <v>13595</v>
      </c>
      <c r="C16" s="35"/>
      <c r="D16" s="35"/>
      <c r="E16" s="35"/>
      <c r="F16" s="35"/>
      <c r="G16" s="35"/>
    </row>
    <row r="17" spans="1:7" ht="9.75" customHeight="1" x14ac:dyDescent="0.25"/>
    <row r="18" spans="1:7" ht="25.5" customHeight="1" x14ac:dyDescent="0.25">
      <c r="A18" s="12" t="s">
        <v>153</v>
      </c>
      <c r="B18" s="12"/>
      <c r="C18" s="12"/>
      <c r="D18" s="12"/>
      <c r="E18" s="12"/>
      <c r="F18" s="12"/>
      <c r="G18" s="12"/>
    </row>
    <row r="19" spans="1:7" ht="21" customHeight="1" x14ac:dyDescent="0.25">
      <c r="A19" s="65" t="s">
        <v>154</v>
      </c>
      <c r="B19" s="39">
        <v>0.3</v>
      </c>
      <c r="C19" s="9" t="s">
        <v>155</v>
      </c>
      <c r="D19" s="9"/>
      <c r="E19" s="9"/>
      <c r="F19" s="9"/>
      <c r="G19" s="9"/>
    </row>
    <row r="20" spans="1:7" ht="21" customHeight="1" x14ac:dyDescent="0.25">
      <c r="A20" s="66" t="s">
        <v>156</v>
      </c>
      <c r="B20" s="67">
        <f>1-B19</f>
        <v>0.7</v>
      </c>
      <c r="C20" s="7" t="s">
        <v>157</v>
      </c>
      <c r="D20" s="7"/>
      <c r="E20" s="7"/>
      <c r="F20" s="7"/>
      <c r="G20" s="7"/>
    </row>
    <row r="21" spans="1:7" ht="21" customHeight="1" x14ac:dyDescent="0.25">
      <c r="A21" s="65" t="s">
        <v>158</v>
      </c>
      <c r="B21" s="36">
        <f>B16</f>
        <v>13595</v>
      </c>
      <c r="C21" s="9" t="s">
        <v>159</v>
      </c>
      <c r="D21" s="9"/>
      <c r="E21" s="9"/>
      <c r="F21" s="9"/>
      <c r="G21" s="9"/>
    </row>
    <row r="22" spans="1:7" ht="21" customHeight="1" x14ac:dyDescent="0.25">
      <c r="A22" s="68" t="s">
        <v>160</v>
      </c>
      <c r="B22" s="69">
        <f ca="1">IFERROR(B22/B21,0)</f>
        <v>0</v>
      </c>
      <c r="C22" s="7" t="s">
        <v>161</v>
      </c>
      <c r="D22" s="7"/>
      <c r="E22" s="7"/>
      <c r="F22" s="7"/>
      <c r="G22" s="7"/>
    </row>
    <row r="23" spans="1:7" ht="21" customHeight="1" x14ac:dyDescent="0.25">
      <c r="A23" s="65" t="s">
        <v>162</v>
      </c>
      <c r="B23" s="37">
        <v>18.5</v>
      </c>
      <c r="C23" s="9" t="s">
        <v>163</v>
      </c>
      <c r="D23" s="9"/>
      <c r="E23" s="9"/>
      <c r="F23" s="9"/>
      <c r="G23" s="9"/>
    </row>
    <row r="24" spans="1:7" ht="21" customHeight="1" x14ac:dyDescent="0.25">
      <c r="A24" s="68" t="s">
        <v>164</v>
      </c>
      <c r="B24" s="70">
        <f ca="1">IFERROR(ROUNDUP(B23/B24,0),0)</f>
        <v>0</v>
      </c>
      <c r="C24" s="7" t="s">
        <v>165</v>
      </c>
      <c r="D24" s="7"/>
      <c r="E24" s="7"/>
      <c r="F24" s="7"/>
      <c r="G24" s="7"/>
    </row>
    <row r="25" spans="1:7" ht="21" customHeight="1" x14ac:dyDescent="0.25">
      <c r="A25" s="65" t="s">
        <v>166</v>
      </c>
      <c r="B25" s="71">
        <v>26</v>
      </c>
      <c r="C25" s="9" t="s">
        <v>167</v>
      </c>
      <c r="D25" s="9"/>
      <c r="E25" s="9"/>
      <c r="F25" s="9"/>
      <c r="G25" s="9"/>
    </row>
    <row r="26" spans="1:7" ht="21" customHeight="1" x14ac:dyDescent="0.25">
      <c r="A26" s="68" t="s">
        <v>168</v>
      </c>
      <c r="B26" s="72">
        <f ca="1">IFERROR(ROUNDUP(B25/B26,0),0)</f>
        <v>0</v>
      </c>
      <c r="C26" s="7" t="s">
        <v>169</v>
      </c>
      <c r="D26" s="7"/>
      <c r="E26" s="7"/>
      <c r="F26" s="7"/>
      <c r="G26" s="7"/>
    </row>
    <row r="27" spans="1:7" ht="21" customHeight="1" x14ac:dyDescent="0.25">
      <c r="A27" s="73" t="s">
        <v>170</v>
      </c>
      <c r="B27" s="69">
        <f ca="1">IFERROR(B22/B21*1.15,0)</f>
        <v>0</v>
      </c>
      <c r="C27" s="9" t="s">
        <v>171</v>
      </c>
      <c r="D27" s="9"/>
      <c r="E27" s="9"/>
      <c r="F27" s="9"/>
      <c r="G27" s="9"/>
    </row>
    <row r="28" spans="1:7" ht="9.75" customHeight="1" x14ac:dyDescent="0.25"/>
    <row r="29" spans="1:7" ht="21.75" customHeight="1" x14ac:dyDescent="0.25">
      <c r="A29" s="4" t="s">
        <v>172</v>
      </c>
      <c r="B29" s="4"/>
      <c r="C29" s="4"/>
      <c r="D29" s="4"/>
      <c r="E29" s="4"/>
      <c r="F29" s="4"/>
      <c r="G29" s="4"/>
    </row>
    <row r="30" spans="1:7" ht="24" customHeight="1" x14ac:dyDescent="0.25">
      <c r="A30" s="58" t="s">
        <v>173</v>
      </c>
      <c r="B30" s="58" t="s">
        <v>174</v>
      </c>
      <c r="C30" s="58" t="s">
        <v>175</v>
      </c>
      <c r="D30" s="58" t="s">
        <v>176</v>
      </c>
      <c r="E30" s="58" t="s">
        <v>27</v>
      </c>
      <c r="F30" s="58" t="s">
        <v>177</v>
      </c>
      <c r="G30" s="58" t="s">
        <v>178</v>
      </c>
    </row>
    <row r="31" spans="1:7" ht="21.75" customHeight="1" x14ac:dyDescent="0.25">
      <c r="A31" s="74" t="s">
        <v>179</v>
      </c>
      <c r="B31" s="75">
        <v>520</v>
      </c>
      <c r="C31" s="76">
        <v>17.5</v>
      </c>
      <c r="D31" s="76">
        <f>B31*C31</f>
        <v>9100</v>
      </c>
      <c r="E31" s="76">
        <f>D31*B19</f>
        <v>2730</v>
      </c>
      <c r="F31" s="76">
        <f>D31-E31</f>
        <v>6370</v>
      </c>
      <c r="G31" s="77">
        <f>F31-B16</f>
        <v>-7225</v>
      </c>
    </row>
    <row r="32" spans="1:7" ht="21.75" customHeight="1" x14ac:dyDescent="0.25">
      <c r="A32" s="78" t="s">
        <v>180</v>
      </c>
      <c r="B32" s="79">
        <v>780</v>
      </c>
      <c r="C32" s="80">
        <v>18.5</v>
      </c>
      <c r="D32" s="80">
        <f>B32*C32</f>
        <v>14430</v>
      </c>
      <c r="E32" s="80">
        <f>D32*B19</f>
        <v>4329</v>
      </c>
      <c r="F32" s="80">
        <f>D32-E32</f>
        <v>10101</v>
      </c>
      <c r="G32" s="81">
        <f>F32-B16</f>
        <v>-3494</v>
      </c>
    </row>
    <row r="33" spans="1:7" ht="21.75" customHeight="1" x14ac:dyDescent="0.25">
      <c r="A33" s="82" t="s">
        <v>181</v>
      </c>
      <c r="B33" s="83">
        <v>1050</v>
      </c>
      <c r="C33" s="84">
        <v>20</v>
      </c>
      <c r="D33" s="84">
        <f>B33*C33</f>
        <v>21000</v>
      </c>
      <c r="E33" s="84">
        <f>D33*B19</f>
        <v>6300</v>
      </c>
      <c r="F33" s="84">
        <f>D33-E33</f>
        <v>14700</v>
      </c>
      <c r="G33" s="85">
        <f>F33-B16</f>
        <v>1105</v>
      </c>
    </row>
    <row r="34" spans="1:7" ht="21.75" customHeight="1" x14ac:dyDescent="0.25">
      <c r="A34" s="86" t="s">
        <v>182</v>
      </c>
      <c r="B34" s="87">
        <v>900</v>
      </c>
      <c r="C34" s="88">
        <v>19.5</v>
      </c>
      <c r="D34" s="89">
        <f>B34*C34</f>
        <v>17550</v>
      </c>
      <c r="E34" s="89">
        <f>D34*B19</f>
        <v>5265</v>
      </c>
      <c r="F34" s="89">
        <f>D34-E34</f>
        <v>12285</v>
      </c>
      <c r="G34" s="90">
        <f>F34-B16</f>
        <v>-1310</v>
      </c>
    </row>
    <row r="36" spans="1:7" ht="15.75" customHeight="1" x14ac:dyDescent="0.25">
      <c r="A36" s="1" t="s">
        <v>183</v>
      </c>
      <c r="B36" s="1"/>
      <c r="C36" s="1"/>
      <c r="D36" s="1"/>
      <c r="E36" s="1"/>
      <c r="F36" s="1"/>
      <c r="G36" s="1"/>
    </row>
  </sheetData>
  <mergeCells count="15">
    <mergeCell ref="C25:G25"/>
    <mergeCell ref="C26:G26"/>
    <mergeCell ref="C27:G27"/>
    <mergeCell ref="A29:G29"/>
    <mergeCell ref="A36:G36"/>
    <mergeCell ref="C20:G20"/>
    <mergeCell ref="C21:G21"/>
    <mergeCell ref="C22:G22"/>
    <mergeCell ref="C23:G23"/>
    <mergeCell ref="C24:G24"/>
    <mergeCell ref="A2:G2"/>
    <mergeCell ref="A3:G3"/>
    <mergeCell ref="A5:G5"/>
    <mergeCell ref="A18:G18"/>
    <mergeCell ref="C19:G19"/>
  </mergeCells>
  <pageMargins left="0.75" right="0.75" top="1" bottom="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Speisenkalkulation</vt:lpstr>
      <vt:lpstr>Getränkekalkulation</vt:lpstr>
      <vt:lpstr>Deckungsbeitrag &amp; Break-even</vt:lpstr>
      <vt:lpstr>Speisenkalkulation!Drucktitel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3</cp:revision>
  <dcterms:created xsi:type="dcterms:W3CDTF">2026-08-01T14:34:31Z</dcterms:created>
  <dcterms:modified xsi:type="dcterms:W3CDTF">2026-08-01T14:48:14Z</dcterms:modified>
  <dc:language>en-US</dc:language>
</cp:coreProperties>
</file>