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2A2B2C0E-3F69-460E-A9DC-7243AE109D54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Kilometerabrechnung" sheetId="1" r:id="rId1"/>
    <sheet name="Monatsauswert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2" l="1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C9" i="2"/>
  <c r="B9" i="2"/>
  <c r="B8" i="2"/>
  <c r="B7" i="2"/>
  <c r="B6" i="2"/>
  <c r="C5" i="2"/>
  <c r="B5" i="2"/>
  <c r="B17" i="2" s="1"/>
  <c r="I44" i="1"/>
  <c r="H44" i="1"/>
  <c r="J44" i="1" s="1"/>
  <c r="A44" i="1"/>
  <c r="I43" i="1"/>
  <c r="J43" i="1" s="1"/>
  <c r="H43" i="1"/>
  <c r="A43" i="1"/>
  <c r="I42" i="1"/>
  <c r="H42" i="1"/>
  <c r="J42" i="1" s="1"/>
  <c r="A42" i="1"/>
  <c r="J41" i="1"/>
  <c r="I41" i="1"/>
  <c r="H41" i="1"/>
  <c r="A41" i="1"/>
  <c r="J40" i="1"/>
  <c r="I40" i="1"/>
  <c r="H40" i="1"/>
  <c r="A40" i="1"/>
  <c r="I39" i="1"/>
  <c r="H39" i="1"/>
  <c r="J39" i="1" s="1"/>
  <c r="A39" i="1"/>
  <c r="I38" i="1"/>
  <c r="J38" i="1" s="1"/>
  <c r="H38" i="1"/>
  <c r="A38" i="1"/>
  <c r="I37" i="1"/>
  <c r="H37" i="1"/>
  <c r="J37" i="1" s="1"/>
  <c r="A37" i="1"/>
  <c r="J36" i="1"/>
  <c r="I36" i="1"/>
  <c r="H36" i="1"/>
  <c r="A36" i="1"/>
  <c r="J35" i="1"/>
  <c r="I35" i="1"/>
  <c r="H35" i="1"/>
  <c r="A35" i="1"/>
  <c r="I34" i="1"/>
  <c r="H34" i="1"/>
  <c r="J34" i="1" s="1"/>
  <c r="A34" i="1"/>
  <c r="I33" i="1"/>
  <c r="J33" i="1" s="1"/>
  <c r="H33" i="1"/>
  <c r="A33" i="1"/>
  <c r="I32" i="1"/>
  <c r="H32" i="1"/>
  <c r="J32" i="1" s="1"/>
  <c r="A32" i="1"/>
  <c r="J31" i="1"/>
  <c r="D9" i="2" s="1"/>
  <c r="I31" i="1"/>
  <c r="H31" i="1"/>
  <c r="A31" i="1"/>
  <c r="J30" i="1"/>
  <c r="I30" i="1"/>
  <c r="H30" i="1"/>
  <c r="A30" i="1"/>
  <c r="I29" i="1"/>
  <c r="H29" i="1"/>
  <c r="J29" i="1" s="1"/>
  <c r="D8" i="2" s="1"/>
  <c r="A29" i="1"/>
  <c r="I28" i="1"/>
  <c r="J28" i="1" s="1"/>
  <c r="H28" i="1"/>
  <c r="A28" i="1"/>
  <c r="I27" i="1"/>
  <c r="H27" i="1"/>
  <c r="J27" i="1" s="1"/>
  <c r="A27" i="1"/>
  <c r="J26" i="1"/>
  <c r="D7" i="2" s="1"/>
  <c r="I26" i="1"/>
  <c r="H26" i="1"/>
  <c r="C7" i="2" s="1"/>
  <c r="A26" i="1"/>
  <c r="J25" i="1"/>
  <c r="I25" i="1"/>
  <c r="H25" i="1"/>
  <c r="A25" i="1"/>
  <c r="I24" i="1"/>
  <c r="H24" i="1"/>
  <c r="J24" i="1" s="1"/>
  <c r="E13" i="1" s="1"/>
  <c r="A24" i="1"/>
  <c r="I23" i="1"/>
  <c r="J23" i="1" s="1"/>
  <c r="D6" i="2" s="1"/>
  <c r="H23" i="1"/>
  <c r="C6" i="2" s="1"/>
  <c r="A23" i="1"/>
  <c r="I22" i="1"/>
  <c r="H22" i="1"/>
  <c r="J22" i="1" s="1"/>
  <c r="E14" i="1" s="1"/>
  <c r="A22" i="1"/>
  <c r="J21" i="1"/>
  <c r="I21" i="1"/>
  <c r="H21" i="1"/>
  <c r="H12" i="1" s="1"/>
  <c r="A21" i="1"/>
  <c r="J20" i="1"/>
  <c r="I20" i="1"/>
  <c r="H20" i="1"/>
  <c r="H45" i="1" s="1"/>
  <c r="A20" i="1"/>
  <c r="E15" i="1"/>
  <c r="D15" i="1"/>
  <c r="F12" i="1"/>
  <c r="F15" i="1" l="1"/>
  <c r="H15" i="1"/>
  <c r="J45" i="1"/>
  <c r="D5" i="2"/>
  <c r="D17" i="2" s="1"/>
  <c r="D12" i="1"/>
  <c r="D16" i="1" s="1"/>
  <c r="E12" i="1"/>
  <c r="E16" i="1" s="1"/>
  <c r="D13" i="1"/>
  <c r="D14" i="1"/>
  <c r="C8" i="2"/>
  <c r="C17" i="2" s="1"/>
</calcChain>
</file>

<file path=xl/sharedStrings.xml><?xml version="1.0" encoding="utf-8"?>
<sst xmlns="http://schemas.openxmlformats.org/spreadsheetml/2006/main" count="104" uniqueCount="87">
  <si>
    <t>Reisekostenerfassung  ·  gefahrene Kilometer  ·  Erstattung nach Kilometersatz</t>
  </si>
  <si>
    <t xml:space="preserve">   Abrechnungsdaten</t>
  </si>
  <si>
    <t>Unternehmen</t>
  </si>
  <si>
    <t>Aveon GmbH</t>
  </si>
  <si>
    <t>Abrechnungszeitraum</t>
  </si>
  <si>
    <t>01.01.2026 – 30.06.2026</t>
  </si>
  <si>
    <t>Mitarbeiter:in</t>
  </si>
  <si>
    <t>Sandra Hoffmann</t>
  </si>
  <si>
    <t>Fahrzeug / Kennzeichen</t>
  </si>
  <si>
    <t>Pkw · M-AV 2026</t>
  </si>
  <si>
    <t>Personalnummer</t>
  </si>
  <si>
    <t>PN-10427</t>
  </si>
  <si>
    <t>Erstellt am</t>
  </si>
  <si>
    <t>Abteilung / Kostenstelle</t>
  </si>
  <si>
    <t>Vertrieb / KST 4200</t>
  </si>
  <si>
    <t>Freigabe durch</t>
  </si>
  <si>
    <t>M. Wagner (Teamleitung)</t>
  </si>
  <si>
    <t xml:space="preserve">   Kilometersätze 2026  ·  Zusammenfassung</t>
  </si>
  <si>
    <t>Fahrtkategorie</t>
  </si>
  <si>
    <t>Satz (€/km)</t>
  </si>
  <si>
    <t>Σ km</t>
  </si>
  <si>
    <t>Σ Erstattung</t>
  </si>
  <si>
    <t>FAHRTEN GESAMT</t>
  </si>
  <si>
    <t>KILOMETER GESAMT</t>
  </si>
  <si>
    <t>Dienstfahrt (Pkw)</t>
  </si>
  <si>
    <t>Dienstfahrt (Motorrad)</t>
  </si>
  <si>
    <t>Arbeitsweg (Pendler)</t>
  </si>
  <si>
    <t>ERSTATTUNG GESAMT</t>
  </si>
  <si>
    <t>Ø ERSTATTUNG / FAHRT</t>
  </si>
  <si>
    <t>Privatfahrt</t>
  </si>
  <si>
    <t>Gesamt</t>
  </si>
  <si>
    <t>Sätze anpassbar – die Abrechnung rechnet automatisch neu.</t>
  </si>
  <si>
    <t xml:space="preserve">   Fahrtenübersicht</t>
  </si>
  <si>
    <t>Nr.</t>
  </si>
  <si>
    <t>Datum</t>
  </si>
  <si>
    <t>Reiseziel / Strecke</t>
  </si>
  <si>
    <t>Anlass der Fahrt</t>
  </si>
  <si>
    <t>km-Stand
Beginn</t>
  </si>
  <si>
    <t>km-Stand
Ende</t>
  </si>
  <si>
    <t>Gefahrene
km</t>
  </si>
  <si>
    <t>Satz
(€/km)</t>
  </si>
  <si>
    <t>Erstattungs-
betrag (€)</t>
  </si>
  <si>
    <t>München → Augsburg</t>
  </si>
  <si>
    <t>Angebotspräsentation Neukunde</t>
  </si>
  <si>
    <t>München → Nürnberg</t>
  </si>
  <si>
    <t>Projektbesprechung Standort Nord</t>
  </si>
  <si>
    <t>Wohnung → Zentrale München</t>
  </si>
  <si>
    <t>Fahrt zur ersten Tätigkeitsstätte</t>
  </si>
  <si>
    <t>München → Stuttgart</t>
  </si>
  <si>
    <t>Fachmesse Industrie 2026</t>
  </si>
  <si>
    <t>München Stadtgebiet</t>
  </si>
  <si>
    <t>Materialabholung Lieferant</t>
  </si>
  <si>
    <t>München → Ingolstadt</t>
  </si>
  <si>
    <t>Vor-Ort-Termin Partnerfirma</t>
  </si>
  <si>
    <t>Privatfahrt Wochenende</t>
  </si>
  <si>
    <t>Privater Umzug (nicht erstattet)</t>
  </si>
  <si>
    <t>München → Regensburg</t>
  </si>
  <si>
    <t>Schulung Vertriebsteam</t>
  </si>
  <si>
    <t>München → Frankfurt a. M.</t>
  </si>
  <si>
    <t>Jahres-Kickoff Zentrale</t>
  </si>
  <si>
    <t>München → Landshut</t>
  </si>
  <si>
    <t>Kundentermin Bestandskunde</t>
  </si>
  <si>
    <t>Botengang / Vertragsunterlagen</t>
  </si>
  <si>
    <t>Gesamtsumme</t>
  </si>
  <si>
    <t xml:space="preserve">   Hinweise zur Nutzung</t>
  </si>
  <si>
    <t>•  Gelb hinterlegte Felder ausfüllen – die Spalten Gefahrene km, Satz und Erstattungsbetrag berechnen sich automatisch.</t>
  </si>
  <si>
    <t>•  Fahrtkategorie über das Auswahlmenü in Spalte »Fahrtkategorie« wählen; der passende Kilometersatz wird automatisch übernommen.</t>
  </si>
  <si>
    <t>•  Kilometersätze im Bereich »Kilometersätze 2026« zentral anpassen – die gesamte Abrechnung aktualisiert sich sofort.</t>
  </si>
  <si>
    <t>Monatsauswertung 2026</t>
  </si>
  <si>
    <t>Fahrten · Kilometer · Erstattung je Kalendermonat</t>
  </si>
  <si>
    <t>Monat</t>
  </si>
  <si>
    <t>Fahrten</t>
  </si>
  <si>
    <t>Gefahrene km</t>
  </si>
  <si>
    <t>Erstattung (€)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</si>
  <si>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</si>
  <si>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</si>
  <si>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</si>
  <si>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</si>
  <si>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</si>
  <si>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</si>
  <si>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</si>
  <si>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</si>
  <si>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</si>
  <si>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</si>
  <si>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</si>
  <si>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</si>
  <si>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Kilometerabrechnung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</si>
</sst>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0&quot; €&quot;"/>
    <numFmt numFmtId="166" formatCode="#,##0&quot; km&quot;"/>
    <numFmt numFmtId="167" formatCode="#,##0.00&quot; €&quot;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1"/>
      <color rgb="FFFFFFFF"/>
      <name val="Calibri"/>
      <charset val="1"/>
    </font>
    <font>
      <b/>
      <sz val="11"/>
      <color rgb="FF0E5C6B"/>
      <name val="Calibri"/>
      <charset val="1"/>
    </font>
    <font>
      <b/>
      <sz val="10"/>
      <color rgb="FF12333B"/>
      <name val="Calibri"/>
      <charset val="1"/>
    </font>
    <font>
      <sz val="10"/>
      <color rgb="FF1F3A44"/>
      <name val="Calibri"/>
      <charset val="1"/>
    </font>
    <font>
      <b/>
      <sz val="10"/>
      <color rgb="FFFFFFFF"/>
      <name val="Calibri"/>
      <charset val="1"/>
    </font>
    <font>
      <b/>
      <sz val="9.5"/>
      <color rgb="FFFFFFFF"/>
      <name val="Calibri"/>
      <charset val="1"/>
    </font>
    <font>
      <sz val="10"/>
      <color rgb="FF12333B"/>
      <name val="Calibri"/>
      <charset val="1"/>
    </font>
    <font>
      <b/>
      <sz val="10"/>
      <color rgb="FF1F3A44"/>
      <name val="Calibri"/>
      <charset val="1"/>
    </font>
    <font>
      <b/>
      <sz val="19"/>
      <color rgb="FFFFFFFF"/>
      <name val="Calibri"/>
      <charset val="1"/>
    </font>
    <font>
      <b/>
      <sz val="10"/>
      <color rgb="FF0E5C6B"/>
      <name val="Calibri"/>
      <charset val="1"/>
    </font>
    <font>
      <i/>
      <sz val="8.5"/>
      <color rgb="FF6B7B80"/>
      <name val="Calibri"/>
      <charset val="1"/>
    </font>
    <font>
      <b/>
      <sz val="11"/>
      <color rgb="FFFFFFFF"/>
      <name val="Calibri"/>
      <charset val="1"/>
    </font>
    <font>
      <b/>
      <sz val="12"/>
      <color rgb="FFFFFFFF"/>
      <name val="Calibri"/>
      <charset val="1"/>
    </font>
    <font>
      <sz val="9.5"/>
      <color rgb="FF12333B"/>
      <name val="Calibri"/>
      <charset val="1"/>
    </font>
    <font>
      <b/>
      <sz val="20"/>
      <color rgb="FFFFFF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0E5C6B"/>
        <bgColor rgb="FF16788C"/>
      </patternFill>
    </fill>
    <fill>
      <patternFill patternType="solid">
        <fgColor rgb="FFE3EFF1"/>
        <bgColor rgb="FFE2E8EA"/>
      </patternFill>
    </fill>
    <fill>
      <patternFill patternType="solid">
        <fgColor rgb="FFFFF6DA"/>
        <bgColor rgb="FFF3F9FA"/>
      </patternFill>
    </fill>
    <fill>
      <patternFill patternType="solid">
        <fgColor rgb="FF16788C"/>
        <bgColor rgb="FF2E7DA6"/>
      </patternFill>
    </fill>
    <fill>
      <patternFill patternType="solid">
        <fgColor rgb="FF2E7DA6"/>
        <bgColor rgb="FF16788C"/>
      </patternFill>
    </fill>
    <fill>
      <patternFill patternType="solid">
        <fgColor rgb="FFFFFFFF"/>
        <bgColor rgb="FFF3F9FA"/>
      </patternFill>
    </fill>
    <fill>
      <patternFill patternType="solid">
        <fgColor rgb="FFF3F9FA"/>
        <bgColor rgb="FFFFFFFF"/>
      </patternFill>
    </fill>
    <fill>
      <patternFill patternType="solid">
        <fgColor rgb="FF2E8B72"/>
        <bgColor rgb="FF2E7DA6"/>
      </patternFill>
    </fill>
    <fill>
      <patternFill patternType="solid">
        <fgColor rgb="FFCF5A3C"/>
        <bgColor rgb="FF993366"/>
      </patternFill>
    </fill>
  </fills>
  <borders count="2">
    <border>
      <left/>
      <right/>
      <top/>
      <bottom/>
      <diagonal/>
    </border>
    <border>
      <left style="thin">
        <color rgb="FFC9D6DA"/>
      </left>
      <right style="thin">
        <color rgb="FFC9D6DA"/>
      </right>
      <top style="thin">
        <color rgb="FFC9D6DA"/>
      </top>
      <bottom style="thin">
        <color rgb="FFC9D6DA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9" borderId="0" xfId="0" applyFont="1" applyFill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166" fontId="10" fillId="6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165" fontId="9" fillId="4" borderId="1" xfId="0" applyNumberFormat="1" applyFont="1" applyFill="1" applyBorder="1" applyAlignment="1">
      <alignment horizontal="center" vertical="center"/>
    </xf>
    <xf numFmtId="166" fontId="8" fillId="7" borderId="1" xfId="0" applyNumberFormat="1" applyFont="1" applyFill="1" applyBorder="1" applyAlignment="1">
      <alignment horizontal="center" vertical="center"/>
    </xf>
    <xf numFmtId="167" fontId="8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166" fontId="8" fillId="8" borderId="1" xfId="0" applyNumberFormat="1" applyFont="1" applyFill="1" applyBorder="1" applyAlignment="1">
      <alignment horizontal="center" vertical="center"/>
    </xf>
    <xf numFmtId="167" fontId="8" fillId="8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167" fontId="1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165" fontId="8" fillId="7" borderId="1" xfId="0" applyNumberFormat="1" applyFont="1" applyFill="1" applyBorder="1" applyAlignment="1">
      <alignment horizontal="center" vertical="center"/>
    </xf>
    <xf numFmtId="167" fontId="11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6" fontId="4" fillId="8" borderId="1" xfId="0" applyNumberFormat="1" applyFont="1" applyFill="1" applyBorder="1" applyAlignment="1">
      <alignment horizontal="center" vertical="center"/>
    </xf>
    <xf numFmtId="165" fontId="8" fillId="8" borderId="1" xfId="0" applyNumberFormat="1" applyFont="1" applyFill="1" applyBorder="1" applyAlignment="1">
      <alignment horizontal="center" vertical="center"/>
    </xf>
    <xf numFmtId="167" fontId="11" fillId="8" borderId="1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0" fillId="2" borderId="0" xfId="0" applyFill="1"/>
    <xf numFmtId="167" fontId="14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8" fillId="7" borderId="1" xfId="0" applyNumberFormat="1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7" fontId="13" fillId="2" borderId="1" xfId="0" applyNumberFormat="1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167" fontId="10" fillId="9" borderId="0" xfId="0" applyNumberFormat="1" applyFont="1" applyFill="1" applyAlignment="1">
      <alignment horizontal="center" vertical="center"/>
    </xf>
    <xf numFmtId="167" fontId="10" fillId="10" borderId="0" xfId="0" applyNumberFormat="1" applyFont="1" applyFill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</cellXfs>
  <cellStyles count="1">
    <cellStyle name="Standard" xfId="0" builtinId="0"/>
  </cellStyles>
  <dxfs count="1">
    <dxf>
      <fill>
        <patternFill>
          <bgColor rgb="FFE2E8E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788C"/>
      <rgbColor rgb="FFD9D9D9"/>
      <rgbColor rgb="FF878787"/>
      <rgbColor rgb="FF9999FF"/>
      <rgbColor rgb="FF993366"/>
      <rgbColor rgb="FFFFF6DA"/>
      <rgbColor rgb="FFE3EFF1"/>
      <rgbColor rgb="FF660066"/>
      <rgbColor rgb="FFFF8080"/>
      <rgbColor rgb="FF0E5C6B"/>
      <rgbColor rgb="FFC9D6DA"/>
      <rgbColor rgb="FF000080"/>
      <rgbColor rgb="FFFF00FF"/>
      <rgbColor rgb="FFFFFF00"/>
      <rgbColor rgb="FF00FFFF"/>
      <rgbColor rgb="FF800080"/>
      <rgbColor rgb="FF800000"/>
      <rgbColor rgb="FF2E7DA6"/>
      <rgbColor rgb="FF0000FF"/>
      <rgbColor rgb="FF00CCFF"/>
      <rgbColor rgb="FFF3F9FA"/>
      <rgbColor rgb="FFE2E8E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F5A3C"/>
      <rgbColor rgb="FF6B7B80"/>
      <rgbColor rgb="FF969696"/>
      <rgbColor rgb="FF12333B"/>
      <rgbColor rgb="FF2E8B72"/>
      <rgbColor rgb="FF003300"/>
      <rgbColor rgb="FF333300"/>
      <rgbColor rgb="FF993300"/>
      <rgbColor rgb="FF993366"/>
      <rgbColor rgb="FF333399"/>
      <rgbColor rgb="FF1F3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Erstattung pro Monat 2026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Monatsauswertung!$D$4</c:f>
              <c:strCache>
                <c:ptCount val="1"/>
                <c:pt idx="0">
                  <c:v>Erstattung (€)</c:v>
                </c:pt>
              </c:strCache>
            </c:strRef>
          </c:tx>
          <c:spPr>
            <a:solidFill>
              <a:srgbClr val="2E7DA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Monatsauswertung!$A$5:$A$16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Monatsauswertung!$D$5:$D$16</c:f>
              <c:numCache>
                <c:formatCode>#,##0.00" €"</c:formatCode>
                <c:ptCount val="12"/>
                <c:pt idx="0">
                  <c:v>150.44</c:v>
                </c:pt>
                <c:pt idx="1">
                  <c:v>184.2</c:v>
                </c:pt>
                <c:pt idx="2">
                  <c:v>83.24</c:v>
                </c:pt>
                <c:pt idx="3">
                  <c:v>272.39999999999998</c:v>
                </c:pt>
                <c:pt idx="4">
                  <c:v>6.4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7-4325-8D2D-86BE939E1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4394270"/>
        <c:axId val="39643728"/>
      </c:barChart>
      <c:catAx>
        <c:axId val="8439427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9643728"/>
        <c:crosses val="autoZero"/>
        <c:auto val="1"/>
        <c:lblAlgn val="ctr"/>
        <c:lblOffset val="100"/>
        <c:noMultiLvlLbl val="0"/>
      </c:catAx>
      <c:valAx>
        <c:axId val="3964372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Euro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439427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12</xdr:col>
      <xdr:colOff>198720</xdr:colOff>
      <xdr:row>17</xdr:row>
      <xdr:rowOff>113040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showGridLines="0" tabSelected="1" zoomScaleNormal="100" workbookViewId="0">
      <pane ySplit="19" topLeftCell="A20" activePane="bottomLeft" state="frozen"/>
      <selection pane="bottomLeft" activeCell="M52" sqref="M52"/>
    </sheetView>
  </sheetViews>
  <sheetFormatPr baseColWidth="10" defaultColWidth="8.7109375" defaultRowHeight="15" x14ac:dyDescent="0.25"/>
  <cols>
    <col min="1" max="1" width="3.42578125" bestFit="1" customWidth="1"/>
    <col min="2" max="2" width="9.85546875" bestFit="1" customWidth="1"/>
    <col min="3" max="3" width="25.42578125" bestFit="1" customWidth="1"/>
    <col min="4" max="4" width="28.42578125" bestFit="1" customWidth="1"/>
    <col min="5" max="5" width="19.140625" bestFit="1" customWidth="1"/>
    <col min="6" max="6" width="8.42578125" bestFit="1" customWidth="1"/>
    <col min="7" max="7" width="9.42578125" customWidth="1"/>
    <col min="8" max="8" width="9.28515625" bestFit="1" customWidth="1"/>
    <col min="9" max="9" width="6.42578125" bestFit="1" customWidth="1"/>
    <col min="10" max="10" width="10.42578125" bestFit="1" customWidth="1"/>
  </cols>
  <sheetData>
    <row r="1" spans="1:10" ht="36" customHeight="1" x14ac:dyDescent="0.25">
      <c r="A1" s="14" t="s">
        <v>86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9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6" customHeight="1" x14ac:dyDescent="0.25"/>
    <row r="4" spans="1:10" ht="21.7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1" t="s">
        <v>2</v>
      </c>
      <c r="B5" s="11"/>
      <c r="C5" s="10" t="s">
        <v>3</v>
      </c>
      <c r="D5" s="10"/>
      <c r="E5" s="10"/>
      <c r="F5" s="11" t="s">
        <v>4</v>
      </c>
      <c r="G5" s="11"/>
      <c r="H5" s="10" t="s">
        <v>5</v>
      </c>
      <c r="I5" s="10"/>
      <c r="J5" s="10"/>
    </row>
    <row r="6" spans="1:10" x14ac:dyDescent="0.25">
      <c r="A6" s="11" t="s">
        <v>6</v>
      </c>
      <c r="B6" s="11"/>
      <c r="C6" s="10" t="s">
        <v>7</v>
      </c>
      <c r="D6" s="10"/>
      <c r="E6" s="10"/>
      <c r="F6" s="11" t="s">
        <v>8</v>
      </c>
      <c r="G6" s="11"/>
      <c r="H6" s="10" t="s">
        <v>9</v>
      </c>
      <c r="I6" s="10"/>
      <c r="J6" s="10"/>
    </row>
    <row r="7" spans="1:10" x14ac:dyDescent="0.25">
      <c r="A7" s="11" t="s">
        <v>10</v>
      </c>
      <c r="B7" s="11"/>
      <c r="C7" s="10" t="s">
        <v>11</v>
      </c>
      <c r="D7" s="10"/>
      <c r="E7" s="10"/>
      <c r="F7" s="11" t="s">
        <v>12</v>
      </c>
      <c r="G7" s="11"/>
      <c r="H7" s="9">
        <v>46157</v>
      </c>
      <c r="I7" s="9"/>
      <c r="J7" s="9"/>
    </row>
    <row r="8" spans="1:10" x14ac:dyDescent="0.25">
      <c r="A8" s="11" t="s">
        <v>13</v>
      </c>
      <c r="B8" s="11"/>
      <c r="C8" s="10" t="s">
        <v>14</v>
      </c>
      <c r="D8" s="10"/>
      <c r="E8" s="10"/>
      <c r="F8" s="11" t="s">
        <v>15</v>
      </c>
      <c r="G8" s="11"/>
      <c r="H8" s="10" t="s">
        <v>16</v>
      </c>
      <c r="I8" s="10"/>
      <c r="J8" s="10"/>
    </row>
    <row r="9" spans="1:10" ht="6" customHeight="1" x14ac:dyDescent="0.25"/>
    <row r="10" spans="1:10" ht="21.75" customHeight="1" x14ac:dyDescent="0.25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8" t="s">
        <v>18</v>
      </c>
      <c r="B11" s="8"/>
      <c r="C11" s="16" t="s">
        <v>19</v>
      </c>
      <c r="D11" s="16" t="s">
        <v>20</v>
      </c>
      <c r="E11" s="16" t="s">
        <v>21</v>
      </c>
      <c r="F11" s="7" t="s">
        <v>22</v>
      </c>
      <c r="G11" s="7"/>
      <c r="H11" s="6" t="s">
        <v>23</v>
      </c>
      <c r="I11" s="6"/>
      <c r="J11" s="6"/>
    </row>
    <row r="12" spans="1:10" x14ac:dyDescent="0.25">
      <c r="A12" s="5" t="s">
        <v>24</v>
      </c>
      <c r="B12" s="5"/>
      <c r="C12" s="18">
        <v>0.3</v>
      </c>
      <c r="D12" s="19">
        <f>SUMIF($E$20:$E$44,$A12,$H$20:$H$44)</f>
        <v>2206</v>
      </c>
      <c r="E12" s="20">
        <f>SUMIF($E$20:$E$44,$A12,$J$20:$J$44)</f>
        <v>661.8</v>
      </c>
      <c r="F12" s="4">
        <f>COUNT($B$20:$B$44)</f>
        <v>12</v>
      </c>
      <c r="G12" s="4"/>
      <c r="H12" s="3">
        <f>SUM($H$20:$H$44)</f>
        <v>2610</v>
      </c>
      <c r="I12" s="3"/>
      <c r="J12" s="3"/>
    </row>
    <row r="13" spans="1:10" x14ac:dyDescent="0.25">
      <c r="A13" s="2" t="s">
        <v>25</v>
      </c>
      <c r="B13" s="2"/>
      <c r="C13" s="18">
        <v>0.2</v>
      </c>
      <c r="D13" s="22">
        <f>SUMIF($E$20:$E$44,$A13,$H$20:$H$44)</f>
        <v>68</v>
      </c>
      <c r="E13" s="23">
        <f>SUMIF($E$20:$E$44,$A13,$J$20:$J$44)</f>
        <v>13.600000000000001</v>
      </c>
      <c r="F13" s="4"/>
      <c r="G13" s="4"/>
      <c r="H13" s="3"/>
      <c r="I13" s="3"/>
      <c r="J13" s="3"/>
    </row>
    <row r="14" spans="1:10" x14ac:dyDescent="0.25">
      <c r="A14" s="5" t="s">
        <v>26</v>
      </c>
      <c r="B14" s="5"/>
      <c r="C14" s="18">
        <v>0.38</v>
      </c>
      <c r="D14" s="19">
        <f>SUMIF($E$20:$E$44,$A14,$H$20:$H$44)</f>
        <v>56</v>
      </c>
      <c r="E14" s="20">
        <f>SUMIF($E$20:$E$44,$A14,$J$20:$J$44)</f>
        <v>21.28</v>
      </c>
      <c r="F14" s="1" t="s">
        <v>27</v>
      </c>
      <c r="G14" s="1"/>
      <c r="H14" s="47" t="s">
        <v>28</v>
      </c>
      <c r="I14" s="47"/>
      <c r="J14" s="47"/>
    </row>
    <row r="15" spans="1:10" x14ac:dyDescent="0.25">
      <c r="A15" s="2" t="s">
        <v>29</v>
      </c>
      <c r="B15" s="2"/>
      <c r="C15" s="18">
        <v>0</v>
      </c>
      <c r="D15" s="22">
        <f>SUMIF($E$20:$E$44,$A15,$H$20:$H$44)</f>
        <v>280</v>
      </c>
      <c r="E15" s="23">
        <f>SUMIF($E$20:$E$44,$A15,$J$20:$J$44)</f>
        <v>0</v>
      </c>
      <c r="F15" s="48">
        <f>SUM($J$20:$J$44)</f>
        <v>696.68</v>
      </c>
      <c r="G15" s="48"/>
      <c r="H15" s="49">
        <f>IFERROR(SUM($J$20:$J$44)/COUNT($B$20:$B$44),0)</f>
        <v>58.056666666666665</v>
      </c>
      <c r="I15" s="49"/>
      <c r="J15" s="49"/>
    </row>
    <row r="16" spans="1:10" x14ac:dyDescent="0.25">
      <c r="A16" s="50" t="s">
        <v>30</v>
      </c>
      <c r="B16" s="50"/>
      <c r="C16" s="50"/>
      <c r="D16" s="24">
        <f>SUM(D12:D15)</f>
        <v>2610</v>
      </c>
      <c r="E16" s="25">
        <f>SUM(E12:E15)</f>
        <v>696.68</v>
      </c>
      <c r="F16" s="48"/>
      <c r="G16" s="48"/>
      <c r="H16" s="49"/>
      <c r="I16" s="49"/>
      <c r="J16" s="49"/>
    </row>
    <row r="17" spans="1:10" ht="15.75" customHeight="1" x14ac:dyDescent="0.25">
      <c r="A17" s="51" t="s">
        <v>31</v>
      </c>
      <c r="B17" s="51"/>
      <c r="C17" s="51"/>
      <c r="D17" s="51"/>
      <c r="E17" s="51"/>
    </row>
    <row r="18" spans="1:10" ht="6" customHeight="1" x14ac:dyDescent="0.25">
      <c r="A18" s="12" t="s">
        <v>32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30" customHeight="1" x14ac:dyDescent="0.25">
      <c r="A19" s="26" t="s">
        <v>33</v>
      </c>
      <c r="B19" s="26" t="s">
        <v>34</v>
      </c>
      <c r="C19" s="26" t="s">
        <v>35</v>
      </c>
      <c r="D19" s="26" t="s">
        <v>36</v>
      </c>
      <c r="E19" s="26" t="s">
        <v>18</v>
      </c>
      <c r="F19" s="26" t="s">
        <v>37</v>
      </c>
      <c r="G19" s="26" t="s">
        <v>38</v>
      </c>
      <c r="H19" s="26" t="s">
        <v>39</v>
      </c>
      <c r="I19" s="26" t="s">
        <v>40</v>
      </c>
      <c r="J19" s="26" t="s">
        <v>41</v>
      </c>
    </row>
    <row r="20" spans="1:10" x14ac:dyDescent="0.25">
      <c r="A20" s="27">
        <f t="shared" ref="A20:A44" si="0">IF($B20="","",ROW()-19)</f>
        <v>1</v>
      </c>
      <c r="B20" s="28">
        <v>46030</v>
      </c>
      <c r="C20" s="15" t="s">
        <v>42</v>
      </c>
      <c r="D20" s="15" t="s">
        <v>43</v>
      </c>
      <c r="E20" s="15" t="s">
        <v>24</v>
      </c>
      <c r="F20" s="29">
        <v>45210</v>
      </c>
      <c r="G20" s="29">
        <v>45338</v>
      </c>
      <c r="H20" s="30">
        <f t="shared" ref="H20:H44" si="1">IF(OR($F20="",$G20=""),"",$G20-$F20)</f>
        <v>128</v>
      </c>
      <c r="I20" s="31">
        <f t="shared" ref="I20:I44" si="2">IF($E20="","",IFERROR(INDEX($C$12:$C$15,MATCH($E20,$A$12:$A$15,0)),0))</f>
        <v>0.3</v>
      </c>
      <c r="J20" s="32">
        <f t="shared" ref="J20:J44" si="3">IF(OR($H20="",$I20=""),"",$H20*$I20)</f>
        <v>38.4</v>
      </c>
    </row>
    <row r="21" spans="1:10" x14ac:dyDescent="0.25">
      <c r="A21" s="33">
        <f t="shared" si="0"/>
        <v>2</v>
      </c>
      <c r="B21" s="28">
        <v>46037</v>
      </c>
      <c r="C21" s="15" t="s">
        <v>44</v>
      </c>
      <c r="D21" s="15" t="s">
        <v>45</v>
      </c>
      <c r="E21" s="15" t="s">
        <v>24</v>
      </c>
      <c r="F21" s="29">
        <v>45338</v>
      </c>
      <c r="G21" s="29">
        <v>45676</v>
      </c>
      <c r="H21" s="34">
        <f t="shared" si="1"/>
        <v>338</v>
      </c>
      <c r="I21" s="35">
        <f t="shared" si="2"/>
        <v>0.3</v>
      </c>
      <c r="J21" s="36">
        <f t="shared" si="3"/>
        <v>101.39999999999999</v>
      </c>
    </row>
    <row r="22" spans="1:10" x14ac:dyDescent="0.25">
      <c r="A22" s="27">
        <f t="shared" si="0"/>
        <v>3</v>
      </c>
      <c r="B22" s="28">
        <v>46044</v>
      </c>
      <c r="C22" s="15" t="s">
        <v>46</v>
      </c>
      <c r="D22" s="15" t="s">
        <v>47</v>
      </c>
      <c r="E22" s="15" t="s">
        <v>26</v>
      </c>
      <c r="F22" s="29">
        <v>45676</v>
      </c>
      <c r="G22" s="29">
        <v>45704</v>
      </c>
      <c r="H22" s="30">
        <f t="shared" si="1"/>
        <v>28</v>
      </c>
      <c r="I22" s="31">
        <f t="shared" si="2"/>
        <v>0.38</v>
      </c>
      <c r="J22" s="32">
        <f t="shared" si="3"/>
        <v>10.64</v>
      </c>
    </row>
    <row r="23" spans="1:10" x14ac:dyDescent="0.25">
      <c r="A23" s="33">
        <f t="shared" si="0"/>
        <v>4</v>
      </c>
      <c r="B23" s="28">
        <v>46058</v>
      </c>
      <c r="C23" s="15" t="s">
        <v>48</v>
      </c>
      <c r="D23" s="15" t="s">
        <v>49</v>
      </c>
      <c r="E23" s="15" t="s">
        <v>24</v>
      </c>
      <c r="F23" s="29">
        <v>45704</v>
      </c>
      <c r="G23" s="29">
        <v>46146</v>
      </c>
      <c r="H23" s="34">
        <f t="shared" si="1"/>
        <v>442</v>
      </c>
      <c r="I23" s="35">
        <f t="shared" si="2"/>
        <v>0.3</v>
      </c>
      <c r="J23" s="36">
        <f t="shared" si="3"/>
        <v>132.6</v>
      </c>
    </row>
    <row r="24" spans="1:10" x14ac:dyDescent="0.25">
      <c r="A24" s="27">
        <f t="shared" si="0"/>
        <v>5</v>
      </c>
      <c r="B24" s="28">
        <v>46065</v>
      </c>
      <c r="C24" s="15" t="s">
        <v>50</v>
      </c>
      <c r="D24" s="15" t="s">
        <v>51</v>
      </c>
      <c r="E24" s="15" t="s">
        <v>25</v>
      </c>
      <c r="F24" s="29">
        <v>46146</v>
      </c>
      <c r="G24" s="29">
        <v>46182</v>
      </c>
      <c r="H24" s="30">
        <f t="shared" si="1"/>
        <v>36</v>
      </c>
      <c r="I24" s="31">
        <f t="shared" si="2"/>
        <v>0.2</v>
      </c>
      <c r="J24" s="32">
        <f t="shared" si="3"/>
        <v>7.2</v>
      </c>
    </row>
    <row r="25" spans="1:10" x14ac:dyDescent="0.25">
      <c r="A25" s="33">
        <f t="shared" si="0"/>
        <v>6</v>
      </c>
      <c r="B25" s="28">
        <v>46072</v>
      </c>
      <c r="C25" s="15" t="s">
        <v>52</v>
      </c>
      <c r="D25" s="15" t="s">
        <v>53</v>
      </c>
      <c r="E25" s="15" t="s">
        <v>24</v>
      </c>
      <c r="F25" s="29">
        <v>46182</v>
      </c>
      <c r="G25" s="29">
        <v>46330</v>
      </c>
      <c r="H25" s="34">
        <f t="shared" si="1"/>
        <v>148</v>
      </c>
      <c r="I25" s="35">
        <f t="shared" si="2"/>
        <v>0.3</v>
      </c>
      <c r="J25" s="36">
        <f t="shared" si="3"/>
        <v>44.4</v>
      </c>
    </row>
    <row r="26" spans="1:10" x14ac:dyDescent="0.25">
      <c r="A26" s="27">
        <f t="shared" si="0"/>
        <v>7</v>
      </c>
      <c r="B26" s="28">
        <v>46084</v>
      </c>
      <c r="C26" s="15" t="s">
        <v>54</v>
      </c>
      <c r="D26" s="15" t="s">
        <v>55</v>
      </c>
      <c r="E26" s="15" t="s">
        <v>29</v>
      </c>
      <c r="F26" s="29">
        <v>46330</v>
      </c>
      <c r="G26" s="29">
        <v>46610</v>
      </c>
      <c r="H26" s="30">
        <f t="shared" si="1"/>
        <v>280</v>
      </c>
      <c r="I26" s="31">
        <f t="shared" si="2"/>
        <v>0</v>
      </c>
      <c r="J26" s="32">
        <f t="shared" si="3"/>
        <v>0</v>
      </c>
    </row>
    <row r="27" spans="1:10" x14ac:dyDescent="0.25">
      <c r="A27" s="33">
        <f t="shared" si="0"/>
        <v>8</v>
      </c>
      <c r="B27" s="28">
        <v>46092</v>
      </c>
      <c r="C27" s="15" t="s">
        <v>56</v>
      </c>
      <c r="D27" s="15" t="s">
        <v>57</v>
      </c>
      <c r="E27" s="15" t="s">
        <v>24</v>
      </c>
      <c r="F27" s="29">
        <v>46610</v>
      </c>
      <c r="G27" s="29">
        <v>46852</v>
      </c>
      <c r="H27" s="34">
        <f t="shared" si="1"/>
        <v>242</v>
      </c>
      <c r="I27" s="35">
        <f t="shared" si="2"/>
        <v>0.3</v>
      </c>
      <c r="J27" s="36">
        <f t="shared" si="3"/>
        <v>72.599999999999994</v>
      </c>
    </row>
    <row r="28" spans="1:10" x14ac:dyDescent="0.25">
      <c r="A28" s="27">
        <f t="shared" si="0"/>
        <v>9</v>
      </c>
      <c r="B28" s="28">
        <v>46099</v>
      </c>
      <c r="C28" s="15" t="s">
        <v>46</v>
      </c>
      <c r="D28" s="15" t="s">
        <v>47</v>
      </c>
      <c r="E28" s="15" t="s">
        <v>26</v>
      </c>
      <c r="F28" s="29">
        <v>46852</v>
      </c>
      <c r="G28" s="29">
        <v>46880</v>
      </c>
      <c r="H28" s="30">
        <f t="shared" si="1"/>
        <v>28</v>
      </c>
      <c r="I28" s="31">
        <f t="shared" si="2"/>
        <v>0.38</v>
      </c>
      <c r="J28" s="32">
        <f t="shared" si="3"/>
        <v>10.64</v>
      </c>
    </row>
    <row r="29" spans="1:10" x14ac:dyDescent="0.25">
      <c r="A29" s="33">
        <f t="shared" si="0"/>
        <v>10</v>
      </c>
      <c r="B29" s="28">
        <v>46121</v>
      </c>
      <c r="C29" s="15" t="s">
        <v>58</v>
      </c>
      <c r="D29" s="15" t="s">
        <v>59</v>
      </c>
      <c r="E29" s="15" t="s">
        <v>24</v>
      </c>
      <c r="F29" s="29">
        <v>46880</v>
      </c>
      <c r="G29" s="29">
        <v>47644</v>
      </c>
      <c r="H29" s="34">
        <f t="shared" si="1"/>
        <v>764</v>
      </c>
      <c r="I29" s="35">
        <f t="shared" si="2"/>
        <v>0.3</v>
      </c>
      <c r="J29" s="36">
        <f t="shared" si="3"/>
        <v>229.2</v>
      </c>
    </row>
    <row r="30" spans="1:10" x14ac:dyDescent="0.25">
      <c r="A30" s="27">
        <f t="shared" si="0"/>
        <v>11</v>
      </c>
      <c r="B30" s="28">
        <v>46135</v>
      </c>
      <c r="C30" s="15" t="s">
        <v>60</v>
      </c>
      <c r="D30" s="15" t="s">
        <v>61</v>
      </c>
      <c r="E30" s="15" t="s">
        <v>24</v>
      </c>
      <c r="F30" s="29">
        <v>47644</v>
      </c>
      <c r="G30" s="29">
        <v>47788</v>
      </c>
      <c r="H30" s="30">
        <f t="shared" si="1"/>
        <v>144</v>
      </c>
      <c r="I30" s="31">
        <f t="shared" si="2"/>
        <v>0.3</v>
      </c>
      <c r="J30" s="32">
        <f t="shared" si="3"/>
        <v>43.199999999999996</v>
      </c>
    </row>
    <row r="31" spans="1:10" x14ac:dyDescent="0.25">
      <c r="A31" s="33">
        <f t="shared" si="0"/>
        <v>12</v>
      </c>
      <c r="B31" s="28">
        <v>46156</v>
      </c>
      <c r="C31" s="15" t="s">
        <v>50</v>
      </c>
      <c r="D31" s="15" t="s">
        <v>62</v>
      </c>
      <c r="E31" s="15" t="s">
        <v>25</v>
      </c>
      <c r="F31" s="29">
        <v>47788</v>
      </c>
      <c r="G31" s="29">
        <v>47820</v>
      </c>
      <c r="H31" s="34">
        <f t="shared" si="1"/>
        <v>32</v>
      </c>
      <c r="I31" s="35">
        <f t="shared" si="2"/>
        <v>0.2</v>
      </c>
      <c r="J31" s="36">
        <f t="shared" si="3"/>
        <v>6.4</v>
      </c>
    </row>
    <row r="32" spans="1:10" x14ac:dyDescent="0.25">
      <c r="A32" s="27" t="str">
        <f t="shared" si="0"/>
        <v/>
      </c>
      <c r="B32" s="28"/>
      <c r="C32" s="15"/>
      <c r="D32" s="15"/>
      <c r="E32" s="15"/>
      <c r="F32" s="29"/>
      <c r="G32" s="29"/>
      <c r="H32" s="30" t="str">
        <f t="shared" si="1"/>
        <v/>
      </c>
      <c r="I32" s="31" t="str">
        <f t="shared" si="2"/>
        <v/>
      </c>
      <c r="J32" s="32" t="str">
        <f t="shared" si="3"/>
        <v/>
      </c>
    </row>
    <row r="33" spans="1:10" x14ac:dyDescent="0.25">
      <c r="A33" s="33" t="str">
        <f t="shared" si="0"/>
        <v/>
      </c>
      <c r="B33" s="28"/>
      <c r="C33" s="15"/>
      <c r="D33" s="15"/>
      <c r="E33" s="15"/>
      <c r="F33" s="29"/>
      <c r="G33" s="29"/>
      <c r="H33" s="34" t="str">
        <f t="shared" si="1"/>
        <v/>
      </c>
      <c r="I33" s="35" t="str">
        <f t="shared" si="2"/>
        <v/>
      </c>
      <c r="J33" s="36" t="str">
        <f t="shared" si="3"/>
        <v/>
      </c>
    </row>
    <row r="34" spans="1:10" x14ac:dyDescent="0.25">
      <c r="A34" s="27" t="str">
        <f t="shared" si="0"/>
        <v/>
      </c>
      <c r="B34" s="28"/>
      <c r="C34" s="15"/>
      <c r="D34" s="15"/>
      <c r="E34" s="15"/>
      <c r="F34" s="29"/>
      <c r="G34" s="29"/>
      <c r="H34" s="30" t="str">
        <f t="shared" si="1"/>
        <v/>
      </c>
      <c r="I34" s="31" t="str">
        <f t="shared" si="2"/>
        <v/>
      </c>
      <c r="J34" s="32" t="str">
        <f t="shared" si="3"/>
        <v/>
      </c>
    </row>
    <row r="35" spans="1:10" x14ac:dyDescent="0.25">
      <c r="A35" s="33" t="str">
        <f t="shared" si="0"/>
        <v/>
      </c>
      <c r="B35" s="28"/>
      <c r="C35" s="15"/>
      <c r="D35" s="15"/>
      <c r="E35" s="15"/>
      <c r="F35" s="29"/>
      <c r="G35" s="29"/>
      <c r="H35" s="34" t="str">
        <f t="shared" si="1"/>
        <v/>
      </c>
      <c r="I35" s="35" t="str">
        <f t="shared" si="2"/>
        <v/>
      </c>
      <c r="J35" s="36" t="str">
        <f t="shared" si="3"/>
        <v/>
      </c>
    </row>
    <row r="36" spans="1:10" x14ac:dyDescent="0.25">
      <c r="A36" s="27" t="str">
        <f t="shared" si="0"/>
        <v/>
      </c>
      <c r="B36" s="28"/>
      <c r="C36" s="15"/>
      <c r="D36" s="15"/>
      <c r="E36" s="15"/>
      <c r="F36" s="29"/>
      <c r="G36" s="29"/>
      <c r="H36" s="30" t="str">
        <f t="shared" si="1"/>
        <v/>
      </c>
      <c r="I36" s="31" t="str">
        <f t="shared" si="2"/>
        <v/>
      </c>
      <c r="J36" s="32" t="str">
        <f t="shared" si="3"/>
        <v/>
      </c>
    </row>
    <row r="37" spans="1:10" x14ac:dyDescent="0.25">
      <c r="A37" s="33" t="str">
        <f t="shared" si="0"/>
        <v/>
      </c>
      <c r="B37" s="28"/>
      <c r="C37" s="15"/>
      <c r="D37" s="15"/>
      <c r="E37" s="15"/>
      <c r="F37" s="29"/>
      <c r="G37" s="29"/>
      <c r="H37" s="34" t="str">
        <f t="shared" si="1"/>
        <v/>
      </c>
      <c r="I37" s="35" t="str">
        <f t="shared" si="2"/>
        <v/>
      </c>
      <c r="J37" s="36" t="str">
        <f t="shared" si="3"/>
        <v/>
      </c>
    </row>
    <row r="38" spans="1:10" x14ac:dyDescent="0.25">
      <c r="A38" s="27" t="str">
        <f t="shared" si="0"/>
        <v/>
      </c>
      <c r="B38" s="28"/>
      <c r="C38" s="15"/>
      <c r="D38" s="15"/>
      <c r="E38" s="15"/>
      <c r="F38" s="29"/>
      <c r="G38" s="29"/>
      <c r="H38" s="30" t="str">
        <f t="shared" si="1"/>
        <v/>
      </c>
      <c r="I38" s="31" t="str">
        <f t="shared" si="2"/>
        <v/>
      </c>
      <c r="J38" s="32" t="str">
        <f t="shared" si="3"/>
        <v/>
      </c>
    </row>
    <row r="39" spans="1:10" x14ac:dyDescent="0.25">
      <c r="A39" s="33" t="str">
        <f t="shared" si="0"/>
        <v/>
      </c>
      <c r="B39" s="28"/>
      <c r="C39" s="15"/>
      <c r="D39" s="15"/>
      <c r="E39" s="15"/>
      <c r="F39" s="29"/>
      <c r="G39" s="29"/>
      <c r="H39" s="34" t="str">
        <f t="shared" si="1"/>
        <v/>
      </c>
      <c r="I39" s="35" t="str">
        <f t="shared" si="2"/>
        <v/>
      </c>
      <c r="J39" s="36" t="str">
        <f t="shared" si="3"/>
        <v/>
      </c>
    </row>
    <row r="40" spans="1:10" x14ac:dyDescent="0.25">
      <c r="A40" s="27" t="str">
        <f t="shared" si="0"/>
        <v/>
      </c>
      <c r="B40" s="28"/>
      <c r="C40" s="15"/>
      <c r="D40" s="15"/>
      <c r="E40" s="15"/>
      <c r="F40" s="29"/>
      <c r="G40" s="29"/>
      <c r="H40" s="30" t="str">
        <f t="shared" si="1"/>
        <v/>
      </c>
      <c r="I40" s="31" t="str">
        <f t="shared" si="2"/>
        <v/>
      </c>
      <c r="J40" s="32" t="str">
        <f t="shared" si="3"/>
        <v/>
      </c>
    </row>
    <row r="41" spans="1:10" x14ac:dyDescent="0.25">
      <c r="A41" s="33" t="str">
        <f t="shared" si="0"/>
        <v/>
      </c>
      <c r="B41" s="28"/>
      <c r="C41" s="15"/>
      <c r="D41" s="15"/>
      <c r="E41" s="15"/>
      <c r="F41" s="29"/>
      <c r="G41" s="29"/>
      <c r="H41" s="34" t="str">
        <f t="shared" si="1"/>
        <v/>
      </c>
      <c r="I41" s="35" t="str">
        <f t="shared" si="2"/>
        <v/>
      </c>
      <c r="J41" s="36" t="str">
        <f t="shared" si="3"/>
        <v/>
      </c>
    </row>
    <row r="42" spans="1:10" x14ac:dyDescent="0.25">
      <c r="A42" s="27" t="str">
        <f t="shared" si="0"/>
        <v/>
      </c>
      <c r="B42" s="28"/>
      <c r="C42" s="15"/>
      <c r="D42" s="15"/>
      <c r="E42" s="15"/>
      <c r="F42" s="29"/>
      <c r="G42" s="29"/>
      <c r="H42" s="30" t="str">
        <f t="shared" si="1"/>
        <v/>
      </c>
      <c r="I42" s="31" t="str">
        <f t="shared" si="2"/>
        <v/>
      </c>
      <c r="J42" s="32" t="str">
        <f t="shared" si="3"/>
        <v/>
      </c>
    </row>
    <row r="43" spans="1:10" x14ac:dyDescent="0.25">
      <c r="A43" s="33" t="str">
        <f t="shared" si="0"/>
        <v/>
      </c>
      <c r="B43" s="28"/>
      <c r="C43" s="15"/>
      <c r="D43" s="15"/>
      <c r="E43" s="15"/>
      <c r="F43" s="29"/>
      <c r="G43" s="29"/>
      <c r="H43" s="34" t="str">
        <f t="shared" si="1"/>
        <v/>
      </c>
      <c r="I43" s="35" t="str">
        <f t="shared" si="2"/>
        <v/>
      </c>
      <c r="J43" s="36" t="str">
        <f t="shared" si="3"/>
        <v/>
      </c>
    </row>
    <row r="44" spans="1:10" x14ac:dyDescent="0.25">
      <c r="A44" s="27" t="str">
        <f t="shared" si="0"/>
        <v/>
      </c>
      <c r="B44" s="28"/>
      <c r="C44" s="15"/>
      <c r="D44" s="15"/>
      <c r="E44" s="15"/>
      <c r="F44" s="29"/>
      <c r="G44" s="29"/>
      <c r="H44" s="30" t="str">
        <f t="shared" si="1"/>
        <v/>
      </c>
      <c r="I44" s="31" t="str">
        <f t="shared" si="2"/>
        <v/>
      </c>
      <c r="J44" s="32" t="str">
        <f t="shared" si="3"/>
        <v/>
      </c>
    </row>
    <row r="45" spans="1:10" ht="24" customHeight="1" x14ac:dyDescent="0.25">
      <c r="A45" s="52" t="s">
        <v>63</v>
      </c>
      <c r="B45" s="52"/>
      <c r="C45" s="52"/>
      <c r="D45" s="52"/>
      <c r="E45" s="52"/>
      <c r="F45" s="52"/>
      <c r="G45" s="52"/>
      <c r="H45" s="37">
        <f>SUM($H$20:$H$44)</f>
        <v>2610</v>
      </c>
      <c r="I45" s="38"/>
      <c r="J45" s="39">
        <f>SUM($J$20:$J$44)</f>
        <v>696.68</v>
      </c>
    </row>
    <row r="46" spans="1:10" ht="6" customHeight="1" x14ac:dyDescent="0.25"/>
    <row r="47" spans="1:10" ht="21.75" customHeight="1" x14ac:dyDescent="0.25">
      <c r="A47" s="12" t="s">
        <v>64</v>
      </c>
      <c r="B47" s="12"/>
      <c r="C47" s="12"/>
      <c r="D47" s="12"/>
      <c r="E47" s="12"/>
      <c r="F47" s="12"/>
      <c r="G47" s="12"/>
      <c r="H47" s="12"/>
      <c r="I47" s="12"/>
      <c r="J47" s="12"/>
    </row>
    <row r="48" spans="1:10" ht="15.75" customHeight="1" x14ac:dyDescent="0.25">
      <c r="A48" s="53" t="s">
        <v>65</v>
      </c>
      <c r="B48" s="53"/>
      <c r="C48" s="53"/>
      <c r="D48" s="53"/>
      <c r="E48" s="53"/>
      <c r="F48" s="53"/>
      <c r="G48" s="53"/>
      <c r="H48" s="53"/>
      <c r="I48" s="53"/>
      <c r="J48" s="53"/>
    </row>
    <row r="49" spans="1:10" ht="15.75" customHeight="1" x14ac:dyDescent="0.25">
      <c r="A49" s="53" t="s">
        <v>66</v>
      </c>
      <c r="B49" s="53"/>
      <c r="C49" s="53"/>
      <c r="D49" s="53"/>
      <c r="E49" s="53"/>
      <c r="F49" s="53"/>
      <c r="G49" s="53"/>
      <c r="H49" s="53"/>
      <c r="I49" s="53"/>
      <c r="J49" s="53"/>
    </row>
    <row r="50" spans="1:10" ht="15.75" customHeight="1" x14ac:dyDescent="0.25">
      <c r="A50" s="53" t="s">
        <v>67</v>
      </c>
      <c r="B50" s="53"/>
      <c r="C50" s="53"/>
      <c r="D50" s="53"/>
      <c r="E50" s="53"/>
      <c r="F50" s="53"/>
      <c r="G50" s="53"/>
      <c r="H50" s="53"/>
      <c r="I50" s="53"/>
      <c r="J50" s="53"/>
    </row>
  </sheetData>
  <mergeCells count="41">
    <mergeCell ref="A49:J49"/>
    <mergeCell ref="A50:J50"/>
    <mergeCell ref="A17:E17"/>
    <mergeCell ref="A18:J18"/>
    <mergeCell ref="A45:G45"/>
    <mergeCell ref="A47:J47"/>
    <mergeCell ref="A48:J48"/>
    <mergeCell ref="A14:B14"/>
    <mergeCell ref="F14:G14"/>
    <mergeCell ref="H14:J14"/>
    <mergeCell ref="A15:B15"/>
    <mergeCell ref="F15:G16"/>
    <mergeCell ref="H15:J16"/>
    <mergeCell ref="A16:C16"/>
    <mergeCell ref="A11:B11"/>
    <mergeCell ref="F11:G11"/>
    <mergeCell ref="H11:J11"/>
    <mergeCell ref="A12:B12"/>
    <mergeCell ref="F12:G13"/>
    <mergeCell ref="H12:J13"/>
    <mergeCell ref="A13:B13"/>
    <mergeCell ref="A8:B8"/>
    <mergeCell ref="C8:E8"/>
    <mergeCell ref="F8:G8"/>
    <mergeCell ref="H8:J8"/>
    <mergeCell ref="A10:J10"/>
    <mergeCell ref="A6:B6"/>
    <mergeCell ref="C6:E6"/>
    <mergeCell ref="F6:G6"/>
    <mergeCell ref="H6:J6"/>
    <mergeCell ref="A7:B7"/>
    <mergeCell ref="C7:E7"/>
    <mergeCell ref="F7:G7"/>
    <mergeCell ref="H7:J7"/>
    <mergeCell ref="A1:J1"/>
    <mergeCell ref="A2:J2"/>
    <mergeCell ref="A4:J4"/>
    <mergeCell ref="A5:B5"/>
    <mergeCell ref="C5:E5"/>
    <mergeCell ref="F5:G5"/>
    <mergeCell ref="H5:J5"/>
  </mergeCells>
  <conditionalFormatting sqref="A20:J44">
    <cfRule type="expression" dxfId="0" priority="2">
      <formula>$E20="Privatfahrt"</formula>
    </cfRule>
  </conditionalFormatting>
  <dataValidations count="1">
    <dataValidation type="list" allowBlank="1" errorTitle="Ungültige Eingabe" error="Bitte eine Fahrtkategorie aus der Liste wählen." prompt="Fahrtkategorie auswählen" sqref="E20:E44" xr:uid="{00000000-0002-0000-0000-000000000000}">
      <formula1>$A$12:$A$15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Normal="100" workbookViewId="0"/>
  </sheetViews>
  <sheetFormatPr baseColWidth="10" defaultColWidth="8.7109375" defaultRowHeight="15" x14ac:dyDescent="0.25"/>
  <cols>
    <col min="1" max="1" width="16" customWidth="1"/>
    <col min="2" max="2" width="13" customWidth="1"/>
    <col min="3" max="3" width="15" customWidth="1"/>
    <col min="4" max="4" width="16" customWidth="1"/>
    <col min="5" max="5" width="2" customWidth="1"/>
    <col min="6" max="12" width="12" customWidth="1"/>
  </cols>
  <sheetData>
    <row r="1" spans="1:4" ht="33.75" customHeight="1" x14ac:dyDescent="0.25">
      <c r="A1" s="54" t="s">
        <v>68</v>
      </c>
      <c r="B1" s="54"/>
      <c r="C1" s="54"/>
      <c r="D1" s="54"/>
    </row>
    <row r="2" spans="1:4" ht="19.5" customHeight="1" x14ac:dyDescent="0.25">
      <c r="A2" s="13" t="s">
        <v>69</v>
      </c>
      <c r="B2" s="13"/>
      <c r="C2" s="13"/>
      <c r="D2" s="13"/>
    </row>
    <row r="3" spans="1:4" ht="6" customHeight="1" x14ac:dyDescent="0.25"/>
    <row r="4" spans="1:4" ht="21.75" customHeight="1" x14ac:dyDescent="0.25">
      <c r="A4" s="40" t="s">
        <v>70</v>
      </c>
      <c r="B4" s="40" t="s">
        <v>71</v>
      </c>
      <c r="C4" s="40" t="s">
        <v>72</v>
      </c>
      <c r="D4" s="40" t="s">
        <v>73</v>
      </c>
    </row>
    <row r="5" spans="1:4" x14ac:dyDescent="0.25">
      <c r="A5" s="17" t="s">
        <v>74</v>
      </c>
      <c r="B5" s="41">
        <f>COUNTIFS(Kilometerabrechnung!$B$20:$B$44,"&gt;="&amp;DATE(2026,1,1),Kilometerabrechnung!$B$20:$B$44,"&lt;"&amp;DATE(2026,2,1))</f>
        <v>3</v>
      </c>
      <c r="C5" s="19">
        <f>SUMIFS(Kilometerabrechnung!$H$20:$H$44,Kilometerabrechnung!$B$20:$B$44,"&gt;="&amp;DATE(2026,1,1),Kilometerabrechnung!$B$20:$B$44,"&lt;"&amp;DATE(2026,2,1))</f>
        <v>494</v>
      </c>
      <c r="D5" s="20">
        <f>SUMIFS(Kilometerabrechnung!$J$20:$J$44,Kilometerabrechnung!$B$20:$B$44,"&gt;="&amp;DATE(2026,1,1),Kilometerabrechnung!$B$20:$B$44,"&lt;"&amp;DATE(2026,2,1))</f>
        <v>150.44</v>
      </c>
    </row>
    <row r="6" spans="1:4" x14ac:dyDescent="0.25">
      <c r="A6" s="21" t="s">
        <v>75</v>
      </c>
      <c r="B6" s="42">
        <f>COUNTIFS(Kilometerabrechnung!$B$20:$B$44,"&gt;="&amp;DATE(2026,2,1),Kilometerabrechnung!$B$20:$B$44,"&lt;"&amp;DATE(2026,3,1))</f>
        <v>3</v>
      </c>
      <c r="C6" s="22">
        <f>SUMIFS(Kilometerabrechnung!$H$20:$H$44,Kilometerabrechnung!$B$20:$B$44,"&gt;="&amp;DATE(2026,2,1),Kilometerabrechnung!$B$20:$B$44,"&lt;"&amp;DATE(2026,3,1))</f>
        <v>626</v>
      </c>
      <c r="D6" s="23">
        <f>SUMIFS(Kilometerabrechnung!$J$20:$J$44,Kilometerabrechnung!$B$20:$B$44,"&gt;="&amp;DATE(2026,2,1),Kilometerabrechnung!$B$20:$B$44,"&lt;"&amp;DATE(2026,3,1))</f>
        <v>184.2</v>
      </c>
    </row>
    <row r="7" spans="1:4" x14ac:dyDescent="0.25">
      <c r="A7" s="17" t="s">
        <v>76</v>
      </c>
      <c r="B7" s="41">
        <f>COUNTIFS(Kilometerabrechnung!$B$20:$B$44,"&gt;="&amp;DATE(2026,3,1),Kilometerabrechnung!$B$20:$B$44,"&lt;"&amp;DATE(2026,4,1))</f>
        <v>3</v>
      </c>
      <c r="C7" s="19">
        <f>SUMIFS(Kilometerabrechnung!$H$20:$H$44,Kilometerabrechnung!$B$20:$B$44,"&gt;="&amp;DATE(2026,3,1),Kilometerabrechnung!$B$20:$B$44,"&lt;"&amp;DATE(2026,4,1))</f>
        <v>550</v>
      </c>
      <c r="D7" s="20">
        <f>SUMIFS(Kilometerabrechnung!$J$20:$J$44,Kilometerabrechnung!$B$20:$B$44,"&gt;="&amp;DATE(2026,3,1),Kilometerabrechnung!$B$20:$B$44,"&lt;"&amp;DATE(2026,4,1))</f>
        <v>83.24</v>
      </c>
    </row>
    <row r="8" spans="1:4" x14ac:dyDescent="0.25">
      <c r="A8" s="21" t="s">
        <v>77</v>
      </c>
      <c r="B8" s="42">
        <f>COUNTIFS(Kilometerabrechnung!$B$20:$B$44,"&gt;="&amp;DATE(2026,4,1),Kilometerabrechnung!$B$20:$B$44,"&lt;"&amp;DATE(2026,5,1))</f>
        <v>2</v>
      </c>
      <c r="C8" s="22">
        <f>SUMIFS(Kilometerabrechnung!$H$20:$H$44,Kilometerabrechnung!$B$20:$B$44,"&gt;="&amp;DATE(2026,4,1),Kilometerabrechnung!$B$20:$B$44,"&lt;"&amp;DATE(2026,5,1))</f>
        <v>908</v>
      </c>
      <c r="D8" s="23">
        <f>SUMIFS(Kilometerabrechnung!$J$20:$J$44,Kilometerabrechnung!$B$20:$B$44,"&gt;="&amp;DATE(2026,4,1),Kilometerabrechnung!$B$20:$B$44,"&lt;"&amp;DATE(2026,5,1))</f>
        <v>272.39999999999998</v>
      </c>
    </row>
    <row r="9" spans="1:4" x14ac:dyDescent="0.25">
      <c r="A9" s="17" t="s">
        <v>78</v>
      </c>
      <c r="B9" s="41">
        <f>COUNTIFS(Kilometerabrechnung!$B$20:$B$44,"&gt;="&amp;DATE(2026,5,1),Kilometerabrechnung!$B$20:$B$44,"&lt;"&amp;DATE(2026,6,1))</f>
        <v>1</v>
      </c>
      <c r="C9" s="19">
        <f>SUMIFS(Kilometerabrechnung!$H$20:$H$44,Kilometerabrechnung!$B$20:$B$44,"&gt;="&amp;DATE(2026,5,1),Kilometerabrechnung!$B$20:$B$44,"&lt;"&amp;DATE(2026,6,1))</f>
        <v>32</v>
      </c>
      <c r="D9" s="20">
        <f>SUMIFS(Kilometerabrechnung!$J$20:$J$44,Kilometerabrechnung!$B$20:$B$44,"&gt;="&amp;DATE(2026,5,1),Kilometerabrechnung!$B$20:$B$44,"&lt;"&amp;DATE(2026,6,1))</f>
        <v>6.4</v>
      </c>
    </row>
    <row r="10" spans="1:4" x14ac:dyDescent="0.25">
      <c r="A10" s="21" t="s">
        <v>79</v>
      </c>
      <c r="B10" s="42">
        <f>COUNTIFS(Kilometerabrechnung!$B$20:$B$44,"&gt;="&amp;DATE(2026,6,1),Kilometerabrechnung!$B$20:$B$44,"&lt;"&amp;DATE(2026,7,1))</f>
        <v>0</v>
      </c>
      <c r="C10" s="22">
        <f>SUMIFS(Kilometerabrechnung!$H$20:$H$44,Kilometerabrechnung!$B$20:$B$44,"&gt;="&amp;DATE(2026,6,1),Kilometerabrechnung!$B$20:$B$44,"&lt;"&amp;DATE(2026,7,1))</f>
        <v>0</v>
      </c>
      <c r="D10" s="23">
        <f>SUMIFS(Kilometerabrechnung!$J$20:$J$44,Kilometerabrechnung!$B$20:$B$44,"&gt;="&amp;DATE(2026,6,1),Kilometerabrechnung!$B$20:$B$44,"&lt;"&amp;DATE(2026,7,1))</f>
        <v>0</v>
      </c>
    </row>
    <row r="11" spans="1:4" x14ac:dyDescent="0.25">
      <c r="A11" s="17" t="s">
        <v>80</v>
      </c>
      <c r="B11" s="41">
        <f>COUNTIFS(Kilometerabrechnung!$B$20:$B$44,"&gt;="&amp;DATE(2026,7,1),Kilometerabrechnung!$B$20:$B$44,"&lt;"&amp;DATE(2026,8,1))</f>
        <v>0</v>
      </c>
      <c r="C11" s="19">
        <f>SUMIFS(Kilometerabrechnung!$H$20:$H$44,Kilometerabrechnung!$B$20:$B$44,"&gt;="&amp;DATE(2026,7,1),Kilometerabrechnung!$B$20:$B$44,"&lt;"&amp;DATE(2026,8,1))</f>
        <v>0</v>
      </c>
      <c r="D11" s="20">
        <f>SUMIFS(Kilometerabrechnung!$J$20:$J$44,Kilometerabrechnung!$B$20:$B$44,"&gt;="&amp;DATE(2026,7,1),Kilometerabrechnung!$B$20:$B$44,"&lt;"&amp;DATE(2026,8,1))</f>
        <v>0</v>
      </c>
    </row>
    <row r="12" spans="1:4" x14ac:dyDescent="0.25">
      <c r="A12" s="21" t="s">
        <v>81</v>
      </c>
      <c r="B12" s="42">
        <f>COUNTIFS(Kilometerabrechnung!$B$20:$B$44,"&gt;="&amp;DATE(2026,8,1),Kilometerabrechnung!$B$20:$B$44,"&lt;"&amp;DATE(2026,9,1))</f>
        <v>0</v>
      </c>
      <c r="C12" s="22">
        <f>SUMIFS(Kilometerabrechnung!$H$20:$H$44,Kilometerabrechnung!$B$20:$B$44,"&gt;="&amp;DATE(2026,8,1),Kilometerabrechnung!$B$20:$B$44,"&lt;"&amp;DATE(2026,9,1))</f>
        <v>0</v>
      </c>
      <c r="D12" s="23">
        <f>SUMIFS(Kilometerabrechnung!$J$20:$J$44,Kilometerabrechnung!$B$20:$B$44,"&gt;="&amp;DATE(2026,8,1),Kilometerabrechnung!$B$20:$B$44,"&lt;"&amp;DATE(2026,9,1))</f>
        <v>0</v>
      </c>
    </row>
    <row r="13" spans="1:4" x14ac:dyDescent="0.25">
      <c r="A13" s="17" t="s">
        <v>82</v>
      </c>
      <c r="B13" s="41">
        <f>COUNTIFS(Kilometerabrechnung!$B$20:$B$44,"&gt;="&amp;DATE(2026,9,1),Kilometerabrechnung!$B$20:$B$44,"&lt;"&amp;DATE(2026,10,1))</f>
        <v>0</v>
      </c>
      <c r="C13" s="19">
        <f>SUMIFS(Kilometerabrechnung!$H$20:$H$44,Kilometerabrechnung!$B$20:$B$44,"&gt;="&amp;DATE(2026,9,1),Kilometerabrechnung!$B$20:$B$44,"&lt;"&amp;DATE(2026,10,1))</f>
        <v>0</v>
      </c>
      <c r="D13" s="20">
        <f>SUMIFS(Kilometerabrechnung!$J$20:$J$44,Kilometerabrechnung!$B$20:$B$44,"&gt;="&amp;DATE(2026,9,1),Kilometerabrechnung!$B$20:$B$44,"&lt;"&amp;DATE(2026,10,1))</f>
        <v>0</v>
      </c>
    </row>
    <row r="14" spans="1:4" x14ac:dyDescent="0.25">
      <c r="A14" s="21" t="s">
        <v>83</v>
      </c>
      <c r="B14" s="42">
        <f>COUNTIFS(Kilometerabrechnung!$B$20:$B$44,"&gt;="&amp;DATE(2026,10,1),Kilometerabrechnung!$B$20:$B$44,"&lt;"&amp;DATE(2026,11,1))</f>
        <v>0</v>
      </c>
      <c r="C14" s="22">
        <f>SUMIFS(Kilometerabrechnung!$H$20:$H$44,Kilometerabrechnung!$B$20:$B$44,"&gt;="&amp;DATE(2026,10,1),Kilometerabrechnung!$B$20:$B$44,"&lt;"&amp;DATE(2026,11,1))</f>
        <v>0</v>
      </c>
      <c r="D14" s="23">
        <f>SUMIFS(Kilometerabrechnung!$J$20:$J$44,Kilometerabrechnung!$B$20:$B$44,"&gt;="&amp;DATE(2026,10,1),Kilometerabrechnung!$B$20:$B$44,"&lt;"&amp;DATE(2026,11,1))</f>
        <v>0</v>
      </c>
    </row>
    <row r="15" spans="1:4" x14ac:dyDescent="0.25">
      <c r="A15" s="17" t="s">
        <v>84</v>
      </c>
      <c r="B15" s="41">
        <f>COUNTIFS(Kilometerabrechnung!$B$20:$B$44,"&gt;="&amp;DATE(2026,11,1),Kilometerabrechnung!$B$20:$B$44,"&lt;"&amp;DATE(2026,12,1))</f>
        <v>0</v>
      </c>
      <c r="C15" s="19">
        <f>SUMIFS(Kilometerabrechnung!$H$20:$H$44,Kilometerabrechnung!$B$20:$B$44,"&gt;="&amp;DATE(2026,11,1),Kilometerabrechnung!$B$20:$B$44,"&lt;"&amp;DATE(2026,12,1))</f>
        <v>0</v>
      </c>
      <c r="D15" s="20">
        <f>SUMIFS(Kilometerabrechnung!$J$20:$J$44,Kilometerabrechnung!$B$20:$B$44,"&gt;="&amp;DATE(2026,11,1),Kilometerabrechnung!$B$20:$B$44,"&lt;"&amp;DATE(2026,12,1))</f>
        <v>0</v>
      </c>
    </row>
    <row r="16" spans="1:4" x14ac:dyDescent="0.25">
      <c r="A16" s="21" t="s">
        <v>85</v>
      </c>
      <c r="B16" s="42">
        <f>COUNTIFS(Kilometerabrechnung!$B$20:$B$44,"&gt;="&amp;DATE(2026,12,1),Kilometerabrechnung!$B$20:$B$44,"&lt;"&amp;DATE(2026,13,1))</f>
        <v>0</v>
      </c>
      <c r="C16" s="22">
        <f>SUMIFS(Kilometerabrechnung!$H$20:$H$44,Kilometerabrechnung!$B$20:$B$44,"&gt;="&amp;DATE(2026,12,1),Kilometerabrechnung!$B$20:$B$44,"&lt;"&amp;DATE(2026,13,1))</f>
        <v>0</v>
      </c>
      <c r="D16" s="23">
        <f>SUMIFS(Kilometerabrechnung!$J$20:$J$44,Kilometerabrechnung!$B$20:$B$44,"&gt;="&amp;DATE(2026,12,1),Kilometerabrechnung!$B$20:$B$44,"&lt;"&amp;DATE(2026,13,1))</f>
        <v>0</v>
      </c>
    </row>
    <row r="17" spans="1:4" ht="21.75" customHeight="1" x14ac:dyDescent="0.25">
      <c r="A17" s="43" t="s">
        <v>30</v>
      </c>
      <c r="B17" s="44">
        <f>SUM(B5:B16)</f>
        <v>12</v>
      </c>
      <c r="C17" s="45">
        <f>SUM(C5:C16)</f>
        <v>2610</v>
      </c>
      <c r="D17" s="46">
        <f>SUM(D5:D16)</f>
        <v>696.68</v>
      </c>
    </row>
  </sheetData>
  <mergeCells count="2">
    <mergeCell ref="A1:D1"/>
    <mergeCell ref="A2:D2"/>
  </mergeCell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Kilometerabrechnung</vt:lpstr>
      <vt:lpstr>Monatsauswertung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2026-08-03T08:39:39Z</dcterms:created>
  <dcterms:modified xsi:type="dcterms:W3CDTF">2026-08-03T12:42:31Z</dcterms:modified>
  <dc:language>en-US</dc:language>
</cp:coreProperties>
</file>