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E84CE0AA-9BBD-41AC-99BA-955BF782069F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Mitarbeiterliste" sheetId="2" r:id="rId2"/>
    <sheet name="Listen" sheetId="3" r:id="rId3"/>
  </sheets>
  <definedNames>
    <definedName name="_xlnm._FilterDatabase" localSheetId="1" hidden="1">Mitarbeiterliste!$A$2:$T$42</definedName>
    <definedName name="L_Abteilung">Listen!$A$3:$A$11</definedName>
    <definedName name="L_Art">Listen!$C$3:$C$7</definedName>
    <definedName name="L_Standort">Listen!$B$3:$B$6</definedName>
    <definedName name="L_Status">Listen!$D$3:$D$7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42" i="2" l="1"/>
  <c r="P42" i="2"/>
  <c r="I42" i="2"/>
  <c r="Q41" i="2"/>
  <c r="P41" i="2"/>
  <c r="I41" i="2"/>
  <c r="Q40" i="2"/>
  <c r="P40" i="2"/>
  <c r="I40" i="2"/>
  <c r="Q39" i="2"/>
  <c r="P39" i="2"/>
  <c r="I39" i="2"/>
  <c r="Q38" i="2"/>
  <c r="P38" i="2"/>
  <c r="I38" i="2"/>
  <c r="Q37" i="2"/>
  <c r="P37" i="2"/>
  <c r="I37" i="2"/>
  <c r="Q36" i="2"/>
  <c r="P36" i="2"/>
  <c r="I36" i="2"/>
  <c r="Q35" i="2"/>
  <c r="P35" i="2"/>
  <c r="I35" i="2"/>
  <c r="Q34" i="2"/>
  <c r="P34" i="2"/>
  <c r="I34" i="2"/>
  <c r="Q33" i="2"/>
  <c r="P33" i="2"/>
  <c r="I33" i="2"/>
  <c r="Q32" i="2"/>
  <c r="P32" i="2"/>
  <c r="I32" i="2"/>
  <c r="Q31" i="2"/>
  <c r="P31" i="2"/>
  <c r="I31" i="2"/>
  <c r="Q30" i="2"/>
  <c r="P30" i="2"/>
  <c r="I30" i="2"/>
  <c r="Q29" i="2"/>
  <c r="P29" i="2"/>
  <c r="I29" i="2"/>
  <c r="Q28" i="2"/>
  <c r="P28" i="2"/>
  <c r="I28" i="2"/>
  <c r="Q27" i="2"/>
  <c r="P27" i="2"/>
  <c r="I27" i="2"/>
  <c r="Q26" i="2"/>
  <c r="P26" i="2"/>
  <c r="I26" i="2"/>
  <c r="Q25" i="2"/>
  <c r="P25" i="2"/>
  <c r="I25" i="2"/>
  <c r="Q24" i="2"/>
  <c r="P24" i="2"/>
  <c r="I24" i="2"/>
  <c r="Q23" i="2"/>
  <c r="P23" i="2"/>
  <c r="I23" i="2"/>
  <c r="Q22" i="2"/>
  <c r="P22" i="2"/>
  <c r="I22" i="2"/>
  <c r="Q21" i="2"/>
  <c r="P21" i="2"/>
  <c r="I21" i="2"/>
  <c r="Q20" i="2"/>
  <c r="P20" i="2"/>
  <c r="I20" i="2"/>
  <c r="Q19" i="2"/>
  <c r="P19" i="2"/>
  <c r="I19" i="2"/>
  <c r="Q18" i="2"/>
  <c r="P18" i="2"/>
  <c r="I18" i="2"/>
  <c r="Q17" i="2"/>
  <c r="P17" i="2"/>
  <c r="I17" i="2"/>
  <c r="Q16" i="2"/>
  <c r="P16" i="2"/>
  <c r="I16" i="2"/>
  <c r="Q15" i="2"/>
  <c r="P15" i="2"/>
  <c r="I15" i="2"/>
  <c r="Q14" i="2"/>
  <c r="P14" i="2"/>
  <c r="I14" i="2"/>
  <c r="Q13" i="2"/>
  <c r="P13" i="2"/>
  <c r="I13" i="2"/>
  <c r="Q12" i="2"/>
  <c r="P12" i="2"/>
  <c r="I12" i="2"/>
  <c r="Q11" i="2"/>
  <c r="P11" i="2"/>
  <c r="I11" i="2"/>
  <c r="Q10" i="2"/>
  <c r="P10" i="2"/>
  <c r="I10" i="2"/>
  <c r="Q9" i="2"/>
  <c r="P9" i="2"/>
  <c r="I9" i="2"/>
  <c r="Q8" i="2"/>
  <c r="P8" i="2"/>
  <c r="I8" i="2"/>
  <c r="Q7" i="2"/>
  <c r="P7" i="2"/>
  <c r="I7" i="2"/>
  <c r="Q6" i="2"/>
  <c r="P6" i="2"/>
  <c r="I6" i="2"/>
  <c r="Q5" i="2"/>
  <c r="P5" i="2"/>
  <c r="I5" i="2"/>
  <c r="Q4" i="2"/>
  <c r="P4" i="2"/>
  <c r="I4" i="2"/>
  <c r="Q3" i="2"/>
  <c r="P3" i="2"/>
  <c r="I3" i="2"/>
  <c r="E35" i="1"/>
  <c r="C35" i="1"/>
  <c r="E34" i="1"/>
  <c r="C34" i="1"/>
  <c r="E33" i="1"/>
  <c r="C33" i="1"/>
  <c r="E32" i="1"/>
  <c r="C32" i="1"/>
  <c r="E31" i="1"/>
  <c r="C31" i="1"/>
  <c r="F27" i="1"/>
  <c r="E27" i="1"/>
  <c r="F26" i="1"/>
  <c r="E26" i="1"/>
  <c r="C26" i="1"/>
  <c r="F25" i="1"/>
  <c r="E25" i="1"/>
  <c r="C25" i="1"/>
  <c r="F24" i="1"/>
  <c r="E24" i="1"/>
  <c r="C24" i="1"/>
  <c r="F23" i="1"/>
  <c r="E23" i="1"/>
  <c r="C23" i="1"/>
  <c r="F22" i="1"/>
  <c r="E22" i="1"/>
  <c r="C22" i="1"/>
  <c r="F21" i="1"/>
  <c r="E21" i="1"/>
  <c r="C21" i="1"/>
  <c r="F20" i="1"/>
  <c r="E20" i="1"/>
  <c r="C20" i="1"/>
  <c r="F19" i="1"/>
  <c r="E19" i="1"/>
  <c r="C19" i="1"/>
  <c r="F18" i="1"/>
  <c r="E18" i="1"/>
  <c r="C18" i="1"/>
  <c r="C27" i="1" s="1"/>
  <c r="F14" i="1"/>
  <c r="D14" i="1"/>
  <c r="B14" i="1"/>
  <c r="F11" i="1"/>
  <c r="D11" i="1"/>
  <c r="B11" i="1"/>
  <c r="F8" i="1"/>
  <c r="D8" i="1"/>
  <c r="B8" i="1"/>
</calcChain>
</file>

<file path=xl/sharedStrings.xml><?xml version="1.0" encoding="utf-8"?>
<sst xmlns="http://schemas.openxmlformats.org/spreadsheetml/2006/main" count="241" uniqueCount="159">
  <si>
    <t>MITARBEITERLISTE – ÜBERSICHT</t>
  </si>
  <si>
    <t>Lindental Werke GmbH  ·  Personalstand 2026</t>
  </si>
  <si>
    <t>Kennzahlen im Überblick</t>
  </si>
  <si>
    <t>MITARBEITER GESAMT</t>
  </si>
  <si>
    <t>DAVON AKTIV</t>
  </si>
  <si>
    <t>FTE (VOLLZEIT­ÄQUIV.)</t>
  </si>
  <si>
    <t>IN PROBEZEIT</t>
  </si>
  <si>
    <t>AUSTRITT GEPLANT</t>
  </si>
  <si>
    <t>TEILZEIT­QUOTE</t>
  </si>
  <si>
    <t>Ø ALTER (JAHRE)</t>
  </si>
  <si>
    <t>Ø DIENSTJAHRE</t>
  </si>
  <si>
    <t>STANDORTE</t>
  </si>
  <si>
    <t>Mitarbeiter nach Abteilung</t>
  </si>
  <si>
    <t>Abteilung</t>
  </si>
  <si>
    <t>Anzahl</t>
  </si>
  <si>
    <t>FTE</t>
  </si>
  <si>
    <t>Ø Dienstj.</t>
  </si>
  <si>
    <t>Geschäftsführung</t>
  </si>
  <si>
    <t>Personal</t>
  </si>
  <si>
    <t>Finanzen</t>
  </si>
  <si>
    <t>Vertrieb</t>
  </si>
  <si>
    <t>Marketing</t>
  </si>
  <si>
    <t>IT</t>
  </si>
  <si>
    <t>Produktion</t>
  </si>
  <si>
    <t>Einkauf</t>
  </si>
  <si>
    <t>Kundenservice</t>
  </si>
  <si>
    <t>Gesamt</t>
  </si>
  <si>
    <t>Verteilung nach Status</t>
  </si>
  <si>
    <t>Status</t>
  </si>
  <si>
    <t>Anteil</t>
  </si>
  <si>
    <t>Aktiv</t>
  </si>
  <si>
    <t>Probezeit</t>
  </si>
  <si>
    <t>Elternzeit</t>
  </si>
  <si>
    <t>Austritt geplant</t>
  </si>
  <si>
    <t>Ausgetreten</t>
  </si>
  <si>
    <t>Alle Kennzahlen aktualisieren sich automatisch aus dem Blatt „Mitarbeiterliste“. Namen, Firma und Daten sind frei erfunden – bitte durch eigene Angaben ersetzen. Sensible Daten (Gehalt, Bankverbindung) gehören aus Datenschutzgründen nicht in diese Liste.</t>
  </si>
  <si>
    <t>MITARBEITERLISTE  ·  Lindental Werke GmbH  ·  Stand 2026</t>
  </si>
  <si>
    <t>Personalnr.</t>
  </si>
  <si>
    <t>Nachname</t>
  </si>
  <si>
    <t>Vorname</t>
  </si>
  <si>
    <t>Position</t>
  </si>
  <si>
    <t>Standort</t>
  </si>
  <si>
    <t>Beschäf­tigungsart</t>
  </si>
  <si>
    <t>Eintritts­datum</t>
  </si>
  <si>
    <t>Probezeit-
Ende</t>
  </si>
  <si>
    <t>Vertrags­ende</t>
  </si>
  <si>
    <t>E-Mail</t>
  </si>
  <si>
    <t>Telefon</t>
  </si>
  <si>
    <t>Geburts­datum</t>
  </si>
  <si>
    <t>Alter</t>
  </si>
  <si>
    <t>Dienst­jahre</t>
  </si>
  <si>
    <t>Urlaub
p. a.</t>
  </si>
  <si>
    <t>Rest­urlaub</t>
  </si>
  <si>
    <t>Notizen</t>
  </si>
  <si>
    <t>LW-1001</t>
  </si>
  <si>
    <t>Krüger</t>
  </si>
  <si>
    <t>Stefan</t>
  </si>
  <si>
    <t>Geschäftsführer</t>
  </si>
  <si>
    <t>Berlin</t>
  </si>
  <si>
    <t>Vollzeit</t>
  </si>
  <si>
    <t>stefan.krueger@lindental-werke.de</t>
  </si>
  <si>
    <t>+49 30 55101-01</t>
  </si>
  <si>
    <t>LW-1002</t>
  </si>
  <si>
    <t>Bauer</t>
  </si>
  <si>
    <t>Andrea</t>
  </si>
  <si>
    <t>Personalleiterin</t>
  </si>
  <si>
    <t>andrea.bauer@lindental-werke.de</t>
  </si>
  <si>
    <t>+49 30 55102-02</t>
  </si>
  <si>
    <t>LW-1003</t>
  </si>
  <si>
    <t>Wolf</t>
  </si>
  <si>
    <t>Claudia</t>
  </si>
  <si>
    <t>IT-Administratorin</t>
  </si>
  <si>
    <t>claudia.wolf@lindental-werke.de</t>
  </si>
  <si>
    <t>+49 30 55103-03</t>
  </si>
  <si>
    <t>Austritt zum Jahresende</t>
  </si>
  <si>
    <t>LW-1004</t>
  </si>
  <si>
    <t>Meyer</t>
  </si>
  <si>
    <t>Daniel</t>
  </si>
  <si>
    <t>Lagerist</t>
  </si>
  <si>
    <t>Hamburg</t>
  </si>
  <si>
    <t>daniel.meyer@lindental-werke.de</t>
  </si>
  <si>
    <t>+49 30 55104-04</t>
  </si>
  <si>
    <t>LW-1005</t>
  </si>
  <si>
    <t>Koch</t>
  </si>
  <si>
    <t>Sabine</t>
  </si>
  <si>
    <t>Controllerin</t>
  </si>
  <si>
    <t>sabine.koch@lindental-werke.de</t>
  </si>
  <si>
    <t>+49 30 55105-05</t>
  </si>
  <si>
    <t>LW-1006</t>
  </si>
  <si>
    <t>Weber</t>
  </si>
  <si>
    <t>Sandra</t>
  </si>
  <si>
    <t>Sachbearbeiterin</t>
  </si>
  <si>
    <t>Köln</t>
  </si>
  <si>
    <t>Teilzeit</t>
  </si>
  <si>
    <t>sandra.weber@lindental-werke.de</t>
  </si>
  <si>
    <t>+49 30 55106-06</t>
  </si>
  <si>
    <t>Rückkehr geplant Q3</t>
  </si>
  <si>
    <t>LW-1007</t>
  </si>
  <si>
    <t>Zimmermann</t>
  </si>
  <si>
    <t>Petra</t>
  </si>
  <si>
    <t>Assistenz der GF</t>
  </si>
  <si>
    <t>petra.zimmermann@lindental-werke.de</t>
  </si>
  <si>
    <t>+49 30 55107-07</t>
  </si>
  <si>
    <t>LW-1008</t>
  </si>
  <si>
    <t>Hoffmann</t>
  </si>
  <si>
    <t>Julia</t>
  </si>
  <si>
    <t>Buchhalterin</t>
  </si>
  <si>
    <t>julia.hoffmann@lindental-werke.de</t>
  </si>
  <si>
    <t>+49 30 55108-08</t>
  </si>
  <si>
    <t>LW-1009</t>
  </si>
  <si>
    <t>Wagner</t>
  </si>
  <si>
    <t>Lena</t>
  </si>
  <si>
    <t>Marketing Managerin</t>
  </si>
  <si>
    <t>München</t>
  </si>
  <si>
    <t>lena.wagner@lindental-werke.de</t>
  </si>
  <si>
    <t>+49 30 55109-09</t>
  </si>
  <si>
    <t>LW-1010</t>
  </si>
  <si>
    <t>Schneider</t>
  </si>
  <si>
    <t>Michael</t>
  </si>
  <si>
    <t>Vertriebsmitarbeiter</t>
  </si>
  <si>
    <t>michael.schneider@lindental-werke.de</t>
  </si>
  <si>
    <t>+49 30 55110-10</t>
  </si>
  <si>
    <t>LW-1011</t>
  </si>
  <si>
    <t>Braun</t>
  </si>
  <si>
    <t>Kevin</t>
  </si>
  <si>
    <t>Einkäufer</t>
  </si>
  <si>
    <t>kevin.braun@lindental-werke.de</t>
  </si>
  <si>
    <t>+49 30 55111-11</t>
  </si>
  <si>
    <t>LW-1012</t>
  </si>
  <si>
    <t>Richter</t>
  </si>
  <si>
    <t>Oliver</t>
  </si>
  <si>
    <t>Marketing-Aushilfe</t>
  </si>
  <si>
    <t>Minijob</t>
  </si>
  <si>
    <t>oliver.richter@lindental-werke.de</t>
  </si>
  <si>
    <t>+49 30 55112-12</t>
  </si>
  <si>
    <t>LW-1013</t>
  </si>
  <si>
    <t>Hartmann</t>
  </si>
  <si>
    <t>Lukas</t>
  </si>
  <si>
    <t>Befristet</t>
  </si>
  <si>
    <t>lukas.hartmann@lindental-werke.de</t>
  </si>
  <si>
    <t>+49 30 55113-13</t>
  </si>
  <si>
    <t>Befristung läuft aus</t>
  </si>
  <si>
    <t>LW-1014</t>
  </si>
  <si>
    <t>Schulz</t>
  </si>
  <si>
    <t>Nina</t>
  </si>
  <si>
    <t>Werkstudentin</t>
  </si>
  <si>
    <t>Werkstudent</t>
  </si>
  <si>
    <t>nina.schulz@lindental-werke.de</t>
  </si>
  <si>
    <t>+49 30 55114-14</t>
  </si>
  <si>
    <t>LW-1015</t>
  </si>
  <si>
    <t>Fischer</t>
  </si>
  <si>
    <t>Tom</t>
  </si>
  <si>
    <t>Softwareentwickler</t>
  </si>
  <si>
    <t>tom.fischer@lindental-werke.de</t>
  </si>
  <si>
    <t>+49 30 55115-15</t>
  </si>
  <si>
    <t>Onboarding läuft</t>
  </si>
  <si>
    <t>Auswahllisten  ·  hier Werte pflegen</t>
  </si>
  <si>
    <t>Beschäftigungsart</t>
  </si>
  <si>
    <t>Neue Abteilungen, Standorte usw. einfach unten ergänzen – sie erscheinen automatisch in den Drop-downs.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</si>
</sst>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25" x14ac:knownFonts="1">
    <font>
      <sz val="11"/>
      <color theme="1"/>
      <name val="Calibri"/>
      <family val="2"/>
      <charset val="1"/>
    </font>
    <font>
      <b/>
      <sz val="11"/>
      <color rgb="FF3E9C8F"/>
      <name val="Calibri"/>
      <charset val="1"/>
    </font>
    <font>
      <b/>
      <sz val="12"/>
      <color rgb="FF26324D"/>
      <name val="Calibri"/>
      <charset val="1"/>
    </font>
    <font>
      <b/>
      <sz val="9"/>
      <color rgb="FF737C90"/>
      <name val="Calibri"/>
      <charset val="1"/>
    </font>
    <font>
      <b/>
      <sz val="20"/>
      <color rgb="FF26324D"/>
      <name val="Calibri"/>
      <charset val="1"/>
    </font>
    <font>
      <b/>
      <sz val="20"/>
      <color rgb="FF1E7A55"/>
      <name val="Calibri"/>
      <charset val="1"/>
    </font>
    <font>
      <b/>
      <sz val="20"/>
      <color rgb="FF3E9C8F"/>
      <name val="Calibri"/>
      <charset val="1"/>
    </font>
    <font>
      <b/>
      <sz val="20"/>
      <color rgb="FF9A6716"/>
      <name val="Calibri"/>
      <charset val="1"/>
    </font>
    <font>
      <b/>
      <sz val="20"/>
      <color rgb="FFA6432F"/>
      <name val="Calibri"/>
      <charset val="1"/>
    </font>
    <font>
      <b/>
      <sz val="20"/>
      <color rgb="FF3C5488"/>
      <name val="Calibri"/>
      <charset val="1"/>
    </font>
    <font>
      <b/>
      <sz val="10"/>
      <color rgb="FFFFFFFF"/>
      <name val="Calibri"/>
      <charset val="1"/>
    </font>
    <font>
      <b/>
      <sz val="10"/>
      <color rgb="FF222838"/>
      <name val="Calibri"/>
      <charset val="1"/>
    </font>
    <font>
      <sz val="10"/>
      <color rgb="FF222838"/>
      <name val="Calibri"/>
      <charset val="1"/>
    </font>
    <font>
      <b/>
      <sz val="10"/>
      <color rgb="FF1E7A55"/>
      <name val="Calibri"/>
      <charset val="1"/>
    </font>
    <font>
      <b/>
      <sz val="10"/>
      <color rgb="FF9A6716"/>
      <name val="Calibri"/>
      <charset val="1"/>
    </font>
    <font>
      <b/>
      <sz val="10"/>
      <color rgb="FF355A94"/>
      <name val="Calibri"/>
      <charset val="1"/>
    </font>
    <font>
      <b/>
      <sz val="10"/>
      <color rgb="FFA6432F"/>
      <name val="Calibri"/>
      <charset val="1"/>
    </font>
    <font>
      <b/>
      <sz val="10"/>
      <color rgb="FF5C6472"/>
      <name val="Calibri"/>
      <charset val="1"/>
    </font>
    <font>
      <i/>
      <sz val="9"/>
      <color rgb="FF737C90"/>
      <name val="Calibri"/>
      <charset val="1"/>
    </font>
    <font>
      <b/>
      <sz val="15"/>
      <color rgb="FFFFFFFF"/>
      <name val="Calibri"/>
      <charset val="1"/>
    </font>
    <font>
      <b/>
      <sz val="9.5"/>
      <color rgb="FFFFFFFF"/>
      <name val="Calibri"/>
      <charset val="1"/>
    </font>
    <font>
      <b/>
      <sz val="12"/>
      <color rgb="FFFFFFFF"/>
      <name val="Calibri"/>
      <charset val="1"/>
    </font>
    <font>
      <b/>
      <sz val="10.5"/>
      <color rgb="FFFFFFFF"/>
      <name val="Calibri"/>
      <charset val="1"/>
    </font>
    <font>
      <sz val="10.5"/>
      <color rgb="FF222838"/>
      <name val="Calibri"/>
      <charset val="1"/>
    </font>
    <font>
      <b/>
      <sz val="21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26324D"/>
        <bgColor rgb="FF222838"/>
      </patternFill>
    </fill>
    <fill>
      <patternFill patternType="solid">
        <fgColor rgb="FFF3F5F9"/>
        <bgColor rgb="FFF6F8FB"/>
      </patternFill>
    </fill>
    <fill>
      <patternFill patternType="solid">
        <fgColor rgb="FF3C5488"/>
        <bgColor rgb="FF355A94"/>
      </patternFill>
    </fill>
    <fill>
      <patternFill patternType="solid">
        <fgColor rgb="FFF6F8FB"/>
        <bgColor rgb="FFF3F5F9"/>
      </patternFill>
    </fill>
    <fill>
      <patternFill patternType="solid">
        <fgColor rgb="FFDDF0E7"/>
        <bgColor rgb="FFE1EAF6"/>
      </patternFill>
    </fill>
    <fill>
      <patternFill patternType="solid">
        <fgColor rgb="FFFCEFD6"/>
        <bgColor rgb="FFF8E2DE"/>
      </patternFill>
    </fill>
    <fill>
      <patternFill patternType="solid">
        <fgColor rgb="FFE1EAF6"/>
        <bgColor rgb="FFE9EBEF"/>
      </patternFill>
    </fill>
    <fill>
      <patternFill patternType="solid">
        <fgColor rgb="FFF8E2DE"/>
        <bgColor rgb="FFFCEFD6"/>
      </patternFill>
    </fill>
    <fill>
      <patternFill patternType="solid">
        <fgColor rgb="FFE9EBEF"/>
        <bgColor rgb="FFE1EAF6"/>
      </patternFill>
    </fill>
  </fills>
  <borders count="14">
    <border>
      <left/>
      <right/>
      <top/>
      <bottom/>
      <diagonal/>
    </border>
    <border>
      <left style="medium">
        <color rgb="FF26324D"/>
      </left>
      <right style="thin">
        <color rgb="FFCDD4E0"/>
      </right>
      <top style="thin">
        <color rgb="FFCDD4E0"/>
      </top>
      <bottom/>
      <diagonal/>
    </border>
    <border>
      <left style="medium">
        <color rgb="FF1E7A55"/>
      </left>
      <right style="thin">
        <color rgb="FFCDD4E0"/>
      </right>
      <top style="thin">
        <color rgb="FFCDD4E0"/>
      </top>
      <bottom/>
      <diagonal/>
    </border>
    <border>
      <left style="medium">
        <color rgb="FF3E9C8F"/>
      </left>
      <right style="thin">
        <color rgb="FFCDD4E0"/>
      </right>
      <top style="thin">
        <color rgb="FFCDD4E0"/>
      </top>
      <bottom/>
      <diagonal/>
    </border>
    <border>
      <left style="medium">
        <color rgb="FF26324D"/>
      </left>
      <right style="thin">
        <color rgb="FFCDD4E0"/>
      </right>
      <top/>
      <bottom style="thin">
        <color rgb="FFCDD4E0"/>
      </bottom>
      <diagonal/>
    </border>
    <border>
      <left style="medium">
        <color rgb="FF1E7A55"/>
      </left>
      <right style="thin">
        <color rgb="FFCDD4E0"/>
      </right>
      <top/>
      <bottom style="thin">
        <color rgb="FFCDD4E0"/>
      </bottom>
      <diagonal/>
    </border>
    <border>
      <left style="medium">
        <color rgb="FF3E9C8F"/>
      </left>
      <right style="thin">
        <color rgb="FFCDD4E0"/>
      </right>
      <top/>
      <bottom style="thin">
        <color rgb="FFCDD4E0"/>
      </bottom>
      <diagonal/>
    </border>
    <border>
      <left style="medium">
        <color rgb="FF9A6716"/>
      </left>
      <right style="thin">
        <color rgb="FFCDD4E0"/>
      </right>
      <top style="thin">
        <color rgb="FFCDD4E0"/>
      </top>
      <bottom/>
      <diagonal/>
    </border>
    <border>
      <left style="medium">
        <color rgb="FFA6432F"/>
      </left>
      <right style="thin">
        <color rgb="FFCDD4E0"/>
      </right>
      <top style="thin">
        <color rgb="FFCDD4E0"/>
      </top>
      <bottom/>
      <diagonal/>
    </border>
    <border>
      <left style="medium">
        <color rgb="FF3C5488"/>
      </left>
      <right style="thin">
        <color rgb="FFCDD4E0"/>
      </right>
      <top style="thin">
        <color rgb="FFCDD4E0"/>
      </top>
      <bottom/>
      <diagonal/>
    </border>
    <border>
      <left style="medium">
        <color rgb="FF9A6716"/>
      </left>
      <right style="thin">
        <color rgb="FFCDD4E0"/>
      </right>
      <top/>
      <bottom style="thin">
        <color rgb="FFCDD4E0"/>
      </bottom>
      <diagonal/>
    </border>
    <border>
      <left style="medium">
        <color rgb="FFA6432F"/>
      </left>
      <right style="thin">
        <color rgb="FFCDD4E0"/>
      </right>
      <top/>
      <bottom style="thin">
        <color rgb="FFCDD4E0"/>
      </bottom>
      <diagonal/>
    </border>
    <border>
      <left style="medium">
        <color rgb="FF3C5488"/>
      </left>
      <right style="thin">
        <color rgb="FFCDD4E0"/>
      </right>
      <top/>
      <bottom style="thin">
        <color rgb="FFCDD4E0"/>
      </bottom>
      <diagonal/>
    </border>
    <border>
      <left style="thin">
        <color rgb="FFCDD4E0"/>
      </left>
      <right style="thin">
        <color rgb="FFCDD4E0"/>
      </right>
      <top style="thin">
        <color rgb="FFCDD4E0"/>
      </top>
      <bottom style="thin">
        <color rgb="FFCDD4E0"/>
      </bottom>
      <diagonal/>
    </border>
  </borders>
  <cellStyleXfs count="1">
    <xf numFmtId="0" fontId="0" fillId="0" borderId="0"/>
  </cellStyleXfs>
  <cellXfs count="52">
    <xf numFmtId="0" fontId="0" fillId="0" borderId="0" xfId="0"/>
    <xf numFmtId="9" fontId="9" fillId="3" borderId="12" xfId="0" applyNumberFormat="1" applyFont="1" applyFill="1" applyBorder="1" applyAlignment="1">
      <alignment horizontal="left" vertical="center" indent="1"/>
    </xf>
    <xf numFmtId="1" fontId="8" fillId="3" borderId="11" xfId="0" applyNumberFormat="1" applyFont="1" applyFill="1" applyBorder="1" applyAlignment="1">
      <alignment horizontal="left" vertical="center" indent="1"/>
    </xf>
    <xf numFmtId="1" fontId="7" fillId="3" borderId="10" xfId="0" applyNumberFormat="1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indent="1"/>
    </xf>
    <xf numFmtId="0" fontId="3" fillId="3" borderId="7" xfId="0" applyFont="1" applyFill="1" applyBorder="1" applyAlignment="1">
      <alignment horizontal="left" vertical="center" indent="1"/>
    </xf>
    <xf numFmtId="164" fontId="6" fillId="3" borderId="6" xfId="0" applyNumberFormat="1" applyFont="1" applyFill="1" applyBorder="1" applyAlignment="1">
      <alignment horizontal="left" vertical="center" indent="1"/>
    </xf>
    <xf numFmtId="1" fontId="5" fillId="3" borderId="5" xfId="0" applyNumberFormat="1" applyFont="1" applyFill="1" applyBorder="1" applyAlignment="1">
      <alignment horizontal="left" vertical="center" indent="1"/>
    </xf>
    <xf numFmtId="1" fontId="4" fillId="3" borderId="4" xfId="0" applyNumberFormat="1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10" fillId="4" borderId="13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11" fillId="0" borderId="13" xfId="0" applyFont="1" applyBorder="1" applyAlignment="1">
      <alignment horizontal="left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left" vertical="center" wrapText="1"/>
    </xf>
    <xf numFmtId="1" fontId="12" fillId="5" borderId="13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164" fontId="12" fillId="5" borderId="1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1" fontId="10" fillId="2" borderId="1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64" fontId="10" fillId="2" borderId="13" xfId="0" applyNumberFormat="1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0" fillId="0" borderId="13" xfId="0" applyBorder="1"/>
    <xf numFmtId="9" fontId="12" fillId="0" borderId="13" xfId="0" applyNumberFormat="1" applyFont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left" vertical="center" wrapText="1"/>
    </xf>
    <xf numFmtId="0" fontId="15" fillId="8" borderId="13" xfId="0" applyFont="1" applyFill="1" applyBorder="1" applyAlignment="1">
      <alignment horizontal="left" vertical="center" wrapText="1"/>
    </xf>
    <xf numFmtId="0" fontId="16" fillId="9" borderId="13" xfId="0" applyFont="1" applyFill="1" applyBorder="1" applyAlignment="1">
      <alignment horizontal="left" vertical="center" wrapText="1"/>
    </xf>
    <xf numFmtId="0" fontId="17" fillId="10" borderId="13" xfId="0" applyFont="1" applyFill="1" applyBorder="1" applyAlignment="1">
      <alignment horizontal="left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165" fontId="12" fillId="0" borderId="13" xfId="0" applyNumberFormat="1" applyFont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5" borderId="13" xfId="0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indent="1"/>
    </xf>
    <xf numFmtId="164" fontId="9" fillId="3" borderId="12" xfId="0" applyNumberFormat="1" applyFont="1" applyFill="1" applyBorder="1" applyAlignment="1">
      <alignment horizontal="left" vertical="center" indent="1"/>
    </xf>
    <xf numFmtId="0" fontId="10" fillId="4" borderId="13" xfId="0" applyFont="1" applyFill="1" applyBorder="1" applyAlignment="1">
      <alignment horizontal="center" vertical="center" wrapText="1"/>
    </xf>
    <xf numFmtId="9" fontId="12" fillId="0" borderId="13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9" fillId="2" borderId="0" xfId="0" applyFont="1" applyFill="1" applyAlignment="1">
      <alignment horizontal="left" vertical="center" indent="1"/>
    </xf>
    <xf numFmtId="0" fontId="21" fillId="2" borderId="0" xfId="0" applyFont="1" applyFill="1" applyAlignment="1">
      <alignment horizontal="left" vertical="center" indent="1"/>
    </xf>
    <xf numFmtId="0" fontId="18" fillId="0" borderId="0" xfId="0" applyFont="1"/>
    <xf numFmtId="0" fontId="24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9">
    <dxf>
      <font>
        <sz val="10"/>
        <color rgb="FFA6432F"/>
        <name val="Calibri"/>
        <charset val="1"/>
      </font>
      <fill>
        <patternFill>
          <bgColor rgb="FFF8E2DE"/>
        </patternFill>
      </fill>
    </dxf>
    <dxf>
      <font>
        <b/>
        <sz val="10"/>
        <color rgb="FF5C6472"/>
        <name val="Calibri"/>
        <charset val="1"/>
      </font>
      <fill>
        <patternFill>
          <bgColor rgb="FFE9EBEF"/>
        </patternFill>
      </fill>
    </dxf>
    <dxf>
      <font>
        <b/>
        <sz val="10"/>
        <color rgb="FFA6432F"/>
        <name val="Calibri"/>
        <charset val="1"/>
      </font>
      <fill>
        <patternFill>
          <bgColor rgb="FFF8E2DE"/>
        </patternFill>
      </fill>
    </dxf>
    <dxf>
      <font>
        <b/>
        <sz val="10"/>
        <color rgb="FF355A94"/>
        <name val="Calibri"/>
        <charset val="1"/>
      </font>
      <fill>
        <patternFill>
          <bgColor rgb="FFE1EAF6"/>
        </patternFill>
      </fill>
    </dxf>
    <dxf>
      <font>
        <b/>
        <sz val="10"/>
        <color rgb="FF9A6716"/>
        <name val="Calibri"/>
        <charset val="1"/>
      </font>
      <fill>
        <patternFill>
          <bgColor rgb="FFFCEFD6"/>
        </patternFill>
      </fill>
    </dxf>
    <dxf>
      <font>
        <b/>
        <sz val="10"/>
        <color rgb="FF1E7A55"/>
        <name val="Calibri"/>
        <charset val="1"/>
      </font>
      <fill>
        <patternFill>
          <bgColor rgb="FFDDF0E7"/>
        </patternFill>
      </fill>
    </dxf>
    <dxf>
      <font>
        <b/>
        <sz val="10"/>
        <color rgb="FFA6432F"/>
        <name val="Calibri"/>
        <charset val="1"/>
      </font>
      <fill>
        <patternFill>
          <bgColor rgb="FFF8E2DE"/>
        </patternFill>
      </fill>
    </dxf>
    <dxf>
      <font>
        <b/>
        <sz val="10"/>
        <color rgb="FF9A6716"/>
        <name val="Calibri"/>
        <charset val="1"/>
      </font>
      <fill>
        <patternFill>
          <bgColor rgb="FFFCEFD6"/>
        </patternFill>
      </fill>
    </dxf>
    <dxf>
      <font>
        <b/>
        <sz val="10"/>
        <color rgb="FFA6432F"/>
        <name val="Calibri"/>
        <charset val="1"/>
      </font>
      <fill>
        <patternFill>
          <bgColor rgb="FFF8E2D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716"/>
      <rgbColor rgb="FF800080"/>
      <rgbColor rgb="FF1E7A55"/>
      <rgbColor rgb="FFF3F5F9"/>
      <rgbColor rgb="FF737C90"/>
      <rgbColor rgb="FF9999FF"/>
      <rgbColor rgb="FF993366"/>
      <rgbColor rgb="FFFCEFD6"/>
      <rgbColor rgb="FFDDF0E7"/>
      <rgbColor rgb="FF660066"/>
      <rgbColor rgb="FFFF8080"/>
      <rgbColor rgb="FF355A94"/>
      <rgbColor rgb="FFCDD4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AF6"/>
      <rgbColor rgb="FFE9EBEF"/>
      <rgbColor rgb="FFF6F8FB"/>
      <rgbColor rgb="FF99CCFF"/>
      <rgbColor rgb="FFFF99CC"/>
      <rgbColor rgb="FFCC99FF"/>
      <rgbColor rgb="FFF8E2DE"/>
      <rgbColor rgb="FF3366FF"/>
      <rgbColor rgb="FF33CCCC"/>
      <rgbColor rgb="FF99CC00"/>
      <rgbColor rgb="FFFFCC00"/>
      <rgbColor rgb="FFFF9900"/>
      <rgbColor rgb="FFFF6600"/>
      <rgbColor rgb="FF5C6472"/>
      <rgbColor rgb="FF969696"/>
      <rgbColor rgb="FF003366"/>
      <rgbColor rgb="FF3E9C8F"/>
      <rgbColor rgb="FF003300"/>
      <rgbColor rgb="FF222838"/>
      <rgbColor rgb="FFA6432F"/>
      <rgbColor rgb="FF993366"/>
      <rgbColor rgb="FF3C5488"/>
      <rgbColor rgb="FF2632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6324D"/>
  </sheetPr>
  <dimension ref="B2:G37"/>
  <sheetViews>
    <sheetView showGridLines="0" tabSelected="1" zoomScaleNormal="100" workbookViewId="0">
      <selection activeCell="E42" sqref="E42"/>
    </sheetView>
  </sheetViews>
  <sheetFormatPr baseColWidth="10" defaultColWidth="8.7109375" defaultRowHeight="15" x14ac:dyDescent="0.25"/>
  <cols>
    <col min="1" max="1" width="3" customWidth="1"/>
    <col min="2" max="2" width="22" customWidth="1"/>
    <col min="3" max="3" width="12" customWidth="1"/>
    <col min="4" max="4" width="4" customWidth="1"/>
    <col min="5" max="5" width="22" customWidth="1"/>
    <col min="6" max="7" width="12" customWidth="1"/>
    <col min="8" max="8" width="3" customWidth="1"/>
  </cols>
  <sheetData>
    <row r="2" spans="2:7" ht="21.75" customHeight="1" x14ac:dyDescent="0.25">
      <c r="B2" s="51" t="s">
        <v>0</v>
      </c>
      <c r="C2" s="51"/>
      <c r="D2" s="51"/>
      <c r="E2" s="51"/>
      <c r="F2" s="51"/>
      <c r="G2" s="51"/>
    </row>
    <row r="3" spans="2:7" ht="21.75" customHeight="1" x14ac:dyDescent="0.25">
      <c r="B3" s="51"/>
      <c r="C3" s="51"/>
      <c r="D3" s="51"/>
      <c r="E3" s="51"/>
      <c r="F3" s="51"/>
      <c r="G3" s="51"/>
    </row>
    <row r="4" spans="2:7" x14ac:dyDescent="0.25">
      <c r="B4" s="13" t="s">
        <v>1</v>
      </c>
      <c r="C4" s="13"/>
      <c r="D4" s="13"/>
      <c r="E4" s="13"/>
      <c r="F4" s="13"/>
      <c r="G4" s="13"/>
    </row>
    <row r="6" spans="2:7" ht="15.75" x14ac:dyDescent="0.25">
      <c r="B6" s="14" t="s">
        <v>2</v>
      </c>
    </row>
    <row r="7" spans="2:7" ht="15.75" customHeight="1" x14ac:dyDescent="0.25">
      <c r="B7" s="12" t="s">
        <v>3</v>
      </c>
      <c r="C7" s="12"/>
      <c r="D7" s="11" t="s">
        <v>4</v>
      </c>
      <c r="E7" s="11"/>
      <c r="F7" s="10" t="s">
        <v>5</v>
      </c>
      <c r="G7" s="10"/>
    </row>
    <row r="8" spans="2:7" ht="30" customHeight="1" x14ac:dyDescent="0.25">
      <c r="B8" s="9">
        <f>COUNTA(Mitarbeiterliste!$A$3:$A$42)</f>
        <v>15</v>
      </c>
      <c r="C8" s="9"/>
      <c r="D8" s="8">
        <f>COUNTIF(Mitarbeiterliste!$K$3:$K$42,"Aktiv")</f>
        <v>11</v>
      </c>
      <c r="E8" s="8"/>
      <c r="F8" s="7">
        <f>SUM(Mitarbeiterliste!$L$3:$L$42)</f>
        <v>12.649999999999999</v>
      </c>
      <c r="G8" s="7"/>
    </row>
    <row r="10" spans="2:7" ht="15.75" customHeight="1" x14ac:dyDescent="0.25">
      <c r="B10" s="6" t="s">
        <v>6</v>
      </c>
      <c r="C10" s="6"/>
      <c r="D10" s="5" t="s">
        <v>7</v>
      </c>
      <c r="E10" s="5"/>
      <c r="F10" s="4" t="s">
        <v>8</v>
      </c>
      <c r="G10" s="4"/>
    </row>
    <row r="11" spans="2:7" ht="30" customHeight="1" x14ac:dyDescent="0.25">
      <c r="B11" s="3">
        <f>COUNTIF(Mitarbeiterliste!$K$3:$K$42,"Probezeit")</f>
        <v>1</v>
      </c>
      <c r="C11" s="3"/>
      <c r="D11" s="2">
        <f>COUNTIF(Mitarbeiterliste!$K$3:$K$42,"Austritt geplant")</f>
        <v>1</v>
      </c>
      <c r="E11" s="2"/>
      <c r="F11" s="1">
        <f>IFERROR(COUNTIF(Mitarbeiterliste!$L$3:$L$42,"&lt;1")/COUNTA(Mitarbeiterliste!$A$3:$A$42),0)</f>
        <v>0.33333333333333331</v>
      </c>
      <c r="G11" s="1"/>
    </row>
    <row r="13" spans="2:7" ht="15.75" customHeight="1" x14ac:dyDescent="0.25">
      <c r="B13" s="4" t="s">
        <v>9</v>
      </c>
      <c r="C13" s="4"/>
      <c r="D13" s="4" t="s">
        <v>10</v>
      </c>
      <c r="E13" s="4"/>
      <c r="F13" s="4" t="s">
        <v>11</v>
      </c>
      <c r="G13" s="4"/>
    </row>
    <row r="14" spans="2:7" ht="30" customHeight="1" x14ac:dyDescent="0.25">
      <c r="B14" s="43">
        <f ca="1">IFERROR(ROUND(AVERAGE(Mitarbeiterliste!$P$3:$P$42),0),0)</f>
        <v>39</v>
      </c>
      <c r="C14" s="43"/>
      <c r="D14" s="44">
        <f ca="1">IFERROR(ROUND(AVERAGE(Mitarbeiterliste!$Q$3:$Q$42),1),0)</f>
        <v>5.8</v>
      </c>
      <c r="E14" s="44"/>
      <c r="F14" s="43">
        <f>SUMPRODUCT(((Mitarbeiterliste!$F$3:$F$42&lt;&gt;"")*1)/COUNTIF(Mitarbeiterliste!$F$3:$F$42,Mitarbeiterliste!$F$3:$F$42&amp;""))</f>
        <v>4</v>
      </c>
      <c r="G14" s="43"/>
    </row>
    <row r="16" spans="2:7" ht="15.75" x14ac:dyDescent="0.25">
      <c r="B16" s="14" t="s">
        <v>12</v>
      </c>
    </row>
    <row r="17" spans="2:6" x14ac:dyDescent="0.25">
      <c r="B17" s="15" t="s">
        <v>13</v>
      </c>
      <c r="C17" s="15" t="s">
        <v>14</v>
      </c>
      <c r="D17" s="16"/>
      <c r="E17" s="15" t="s">
        <v>15</v>
      </c>
      <c r="F17" s="15" t="s">
        <v>16</v>
      </c>
    </row>
    <row r="18" spans="2:6" ht="18.75" customHeight="1" x14ac:dyDescent="0.25">
      <c r="B18" s="17" t="s">
        <v>17</v>
      </c>
      <c r="C18" s="18">
        <f>COUNTIF(Mitarbeiterliste!$E$3:$E$42,$B18)</f>
        <v>2</v>
      </c>
      <c r="D18" s="19"/>
      <c r="E18" s="20">
        <f>SUMIF(Mitarbeiterliste!$E$3:$E$42,$B18,Mitarbeiterliste!$L$3:$L$42)</f>
        <v>1.5</v>
      </c>
      <c r="F18" s="19">
        <f ca="1">IFERROR(ROUND(AVERAGEIFS(Mitarbeiterliste!$Q$3:$Q$42,Mitarbeiterliste!$E$3:$E$42,$B18),1),"–")</f>
        <v>9</v>
      </c>
    </row>
    <row r="19" spans="2:6" ht="18.75" customHeight="1" x14ac:dyDescent="0.25">
      <c r="B19" s="21" t="s">
        <v>18</v>
      </c>
      <c r="C19" s="22">
        <f>COUNTIF(Mitarbeiterliste!$E$3:$E$42,$B19)</f>
        <v>1</v>
      </c>
      <c r="D19" s="23"/>
      <c r="E19" s="24">
        <f>SUMIF(Mitarbeiterliste!$E$3:$E$42,$B19,Mitarbeiterliste!$L$3:$L$42)</f>
        <v>1</v>
      </c>
      <c r="F19" s="23">
        <f ca="1">IFERROR(ROUND(AVERAGEIFS(Mitarbeiterliste!$Q$3:$Q$42,Mitarbeiterliste!$E$3:$E$42,$B19),1),"–")</f>
        <v>10</v>
      </c>
    </row>
    <row r="20" spans="2:6" ht="18.75" customHeight="1" x14ac:dyDescent="0.25">
      <c r="B20" s="17" t="s">
        <v>19</v>
      </c>
      <c r="C20" s="18">
        <f>COUNTIF(Mitarbeiterliste!$E$3:$E$42,$B20)</f>
        <v>2</v>
      </c>
      <c r="D20" s="19"/>
      <c r="E20" s="20">
        <f>SUMIF(Mitarbeiterliste!$E$3:$E$42,$B20,Mitarbeiterliste!$L$3:$L$42)</f>
        <v>1.6</v>
      </c>
      <c r="F20" s="19">
        <f ca="1">IFERROR(ROUND(AVERAGEIFS(Mitarbeiterliste!$Q$3:$Q$42,Mitarbeiterliste!$E$3:$E$42,$B20),1),"–")</f>
        <v>7</v>
      </c>
    </row>
    <row r="21" spans="2:6" ht="18.75" customHeight="1" x14ac:dyDescent="0.25">
      <c r="B21" s="21" t="s">
        <v>20</v>
      </c>
      <c r="C21" s="22">
        <f>COUNTIF(Mitarbeiterliste!$E$3:$E$42,$B21)</f>
        <v>2</v>
      </c>
      <c r="D21" s="23"/>
      <c r="E21" s="24">
        <f>SUMIF(Mitarbeiterliste!$E$3:$E$42,$B21,Mitarbeiterliste!$L$3:$L$42)</f>
        <v>2</v>
      </c>
      <c r="F21" s="23">
        <f ca="1">IFERROR(ROUND(AVERAGEIFS(Mitarbeiterliste!$Q$3:$Q$42,Mitarbeiterliste!$E$3:$E$42,$B21),1),"–")</f>
        <v>3</v>
      </c>
    </row>
    <row r="22" spans="2:6" ht="18.75" customHeight="1" x14ac:dyDescent="0.25">
      <c r="B22" s="17" t="s">
        <v>21</v>
      </c>
      <c r="C22" s="18">
        <f>COUNTIF(Mitarbeiterliste!$E$3:$E$42,$B22)</f>
        <v>2</v>
      </c>
      <c r="D22" s="19"/>
      <c r="E22" s="20">
        <f>SUMIF(Mitarbeiterliste!$E$3:$E$42,$B22,Mitarbeiterliste!$L$3:$L$42)</f>
        <v>1.25</v>
      </c>
      <c r="F22" s="19">
        <f ca="1">IFERROR(ROUND(AVERAGEIFS(Mitarbeiterliste!$Q$3:$Q$42,Mitarbeiterliste!$E$3:$E$42,$B22),1),"–")</f>
        <v>4.5</v>
      </c>
    </row>
    <row r="23" spans="2:6" ht="18.75" customHeight="1" x14ac:dyDescent="0.25">
      <c r="B23" s="21" t="s">
        <v>22</v>
      </c>
      <c r="C23" s="22">
        <f>COUNTIF(Mitarbeiterliste!$E$3:$E$42,$B23)</f>
        <v>3</v>
      </c>
      <c r="D23" s="23"/>
      <c r="E23" s="24">
        <f>SUMIF(Mitarbeiterliste!$E$3:$E$42,$B23,Mitarbeiterliste!$L$3:$L$42)</f>
        <v>2.5</v>
      </c>
      <c r="F23" s="23">
        <f ca="1">IFERROR(ROUND(AVERAGEIFS(Mitarbeiterliste!$Q$3:$Q$42,Mitarbeiterliste!$E$3:$E$42,$B23),1),"–")</f>
        <v>3.3</v>
      </c>
    </row>
    <row r="24" spans="2:6" ht="18.75" customHeight="1" x14ac:dyDescent="0.25">
      <c r="B24" s="17" t="s">
        <v>23</v>
      </c>
      <c r="C24" s="18">
        <f>COUNTIF(Mitarbeiterliste!$E$3:$E$42,$B24)</f>
        <v>1</v>
      </c>
      <c r="D24" s="19"/>
      <c r="E24" s="20">
        <f>SUMIF(Mitarbeiterliste!$E$3:$E$42,$B24,Mitarbeiterliste!$L$3:$L$42)</f>
        <v>1</v>
      </c>
      <c r="F24" s="19">
        <f ca="1">IFERROR(ROUND(AVERAGEIFS(Mitarbeiterliste!$Q$3:$Q$42,Mitarbeiterliste!$E$3:$E$42,$B24),1),"–")</f>
        <v>8</v>
      </c>
    </row>
    <row r="25" spans="2:6" ht="18.75" customHeight="1" x14ac:dyDescent="0.25">
      <c r="B25" s="21" t="s">
        <v>24</v>
      </c>
      <c r="C25" s="22">
        <f>COUNTIF(Mitarbeiterliste!$E$3:$E$42,$B25)</f>
        <v>1</v>
      </c>
      <c r="D25" s="23"/>
      <c r="E25" s="24">
        <f>SUMIF(Mitarbeiterliste!$E$3:$E$42,$B25,Mitarbeiterliste!$L$3:$L$42)</f>
        <v>1</v>
      </c>
      <c r="F25" s="23">
        <f ca="1">IFERROR(ROUND(AVERAGEIFS(Mitarbeiterliste!$Q$3:$Q$42,Mitarbeiterliste!$E$3:$E$42,$B25),1),"–")</f>
        <v>4</v>
      </c>
    </row>
    <row r="26" spans="2:6" ht="18.75" customHeight="1" x14ac:dyDescent="0.25">
      <c r="B26" s="17" t="s">
        <v>25</v>
      </c>
      <c r="C26" s="18">
        <f>COUNTIF(Mitarbeiterliste!$E$3:$E$42,$B26)</f>
        <v>1</v>
      </c>
      <c r="D26" s="19"/>
      <c r="E26" s="20">
        <f>SUMIF(Mitarbeiterliste!$E$3:$E$42,$B26,Mitarbeiterliste!$L$3:$L$42)</f>
        <v>0.8</v>
      </c>
      <c r="F26" s="19">
        <f ca="1">IFERROR(ROUND(AVERAGEIFS(Mitarbeiterliste!$Q$3:$Q$42,Mitarbeiterliste!$E$3:$E$42,$B26),1),"–")</f>
        <v>8</v>
      </c>
    </row>
    <row r="27" spans="2:6" ht="21" customHeight="1" x14ac:dyDescent="0.25">
      <c r="B27" s="25" t="s">
        <v>26</v>
      </c>
      <c r="C27" s="26">
        <f>SUM(C18:C26)</f>
        <v>15</v>
      </c>
      <c r="D27" s="27"/>
      <c r="E27" s="28">
        <f>SUM(E18:E26)</f>
        <v>12.65</v>
      </c>
      <c r="F27" s="27">
        <f ca="1">IFERROR(ROUND(AVERAGE(Mitarbeiterliste!$Q$3:$Q$42),1),"–")</f>
        <v>5.8</v>
      </c>
    </row>
    <row r="29" spans="2:6" ht="15.75" x14ac:dyDescent="0.25">
      <c r="B29" s="14" t="s">
        <v>27</v>
      </c>
    </row>
    <row r="30" spans="2:6" ht="15" customHeight="1" x14ac:dyDescent="0.25">
      <c r="B30" s="15" t="s">
        <v>28</v>
      </c>
      <c r="C30" s="15" t="s">
        <v>14</v>
      </c>
      <c r="D30" s="16"/>
      <c r="E30" s="45" t="s">
        <v>29</v>
      </c>
      <c r="F30" s="45"/>
    </row>
    <row r="31" spans="2:6" ht="18.75" customHeight="1" x14ac:dyDescent="0.25">
      <c r="B31" s="29" t="s">
        <v>30</v>
      </c>
      <c r="C31" s="18">
        <f>COUNTIF(Mitarbeiterliste!$K$3:$K$42,$B31)</f>
        <v>11</v>
      </c>
      <c r="D31" s="30"/>
      <c r="E31" s="46">
        <f>IFERROR(COUNTIF(Mitarbeiterliste!$K$3:$K$42,$B31)/COUNTA(Mitarbeiterliste!$A$3:$A$42),0)</f>
        <v>0.73333333333333328</v>
      </c>
      <c r="F31" s="46"/>
    </row>
    <row r="32" spans="2:6" ht="18.75" customHeight="1" x14ac:dyDescent="0.25">
      <c r="B32" s="32" t="s">
        <v>31</v>
      </c>
      <c r="C32" s="18">
        <f>COUNTIF(Mitarbeiterliste!$K$3:$K$42,$B32)</f>
        <v>1</v>
      </c>
      <c r="D32" s="30"/>
      <c r="E32" s="46">
        <f>IFERROR(COUNTIF(Mitarbeiterliste!$K$3:$K$42,$B32)/COUNTA(Mitarbeiterliste!$A$3:$A$42),0)</f>
        <v>6.6666666666666666E-2</v>
      </c>
      <c r="F32" s="46"/>
    </row>
    <row r="33" spans="2:7" ht="18.75" customHeight="1" x14ac:dyDescent="0.25">
      <c r="B33" s="33" t="s">
        <v>32</v>
      </c>
      <c r="C33" s="18">
        <f>COUNTIF(Mitarbeiterliste!$K$3:$K$42,$B33)</f>
        <v>1</v>
      </c>
      <c r="D33" s="30"/>
      <c r="E33" s="46">
        <f>IFERROR(COUNTIF(Mitarbeiterliste!$K$3:$K$42,$B33)/COUNTA(Mitarbeiterliste!$A$3:$A$42),0)</f>
        <v>6.6666666666666666E-2</v>
      </c>
      <c r="F33" s="46"/>
    </row>
    <row r="34" spans="2:7" ht="18.75" customHeight="1" x14ac:dyDescent="0.25">
      <c r="B34" s="34" t="s">
        <v>33</v>
      </c>
      <c r="C34" s="18">
        <f>COUNTIF(Mitarbeiterliste!$K$3:$K$42,$B34)</f>
        <v>1</v>
      </c>
      <c r="D34" s="30"/>
      <c r="E34" s="46">
        <f>IFERROR(COUNTIF(Mitarbeiterliste!$K$3:$K$42,$B34)/COUNTA(Mitarbeiterliste!$A$3:$A$42),0)</f>
        <v>6.6666666666666666E-2</v>
      </c>
      <c r="F34" s="46"/>
    </row>
    <row r="35" spans="2:7" ht="18.75" customHeight="1" x14ac:dyDescent="0.25">
      <c r="B35" s="35" t="s">
        <v>34</v>
      </c>
      <c r="C35" s="18">
        <f>COUNTIF(Mitarbeiterliste!$K$3:$K$42,$B35)</f>
        <v>1</v>
      </c>
      <c r="D35" s="30"/>
      <c r="E35" s="46">
        <f>IFERROR(COUNTIF(Mitarbeiterliste!$K$3:$K$42,$B35)/COUNTA(Mitarbeiterliste!$A$3:$A$42),0)</f>
        <v>6.6666666666666666E-2</v>
      </c>
      <c r="F35" s="46"/>
    </row>
    <row r="37" spans="2:7" ht="42" customHeight="1" x14ac:dyDescent="0.25">
      <c r="B37" s="47" t="s">
        <v>35</v>
      </c>
      <c r="C37" s="47"/>
      <c r="D37" s="47"/>
      <c r="E37" s="47"/>
      <c r="F37" s="47"/>
      <c r="G37" s="47"/>
    </row>
  </sheetData>
  <mergeCells count="27">
    <mergeCell ref="E32:F32"/>
    <mergeCell ref="E33:F33"/>
    <mergeCell ref="E34:F34"/>
    <mergeCell ref="E35:F35"/>
    <mergeCell ref="B37:G37"/>
    <mergeCell ref="B14:C14"/>
    <mergeCell ref="D14:E14"/>
    <mergeCell ref="F14:G14"/>
    <mergeCell ref="E30:F30"/>
    <mergeCell ref="E31:F31"/>
    <mergeCell ref="B11:C11"/>
    <mergeCell ref="D11:E11"/>
    <mergeCell ref="F11:G11"/>
    <mergeCell ref="B13:C13"/>
    <mergeCell ref="D13:E13"/>
    <mergeCell ref="F13:G13"/>
    <mergeCell ref="B8:C8"/>
    <mergeCell ref="D8:E8"/>
    <mergeCell ref="F8:G8"/>
    <mergeCell ref="B10:C10"/>
    <mergeCell ref="D10:E10"/>
    <mergeCell ref="F10:G10"/>
    <mergeCell ref="B2:G3"/>
    <mergeCell ref="B4:G4"/>
    <mergeCell ref="B7:C7"/>
    <mergeCell ref="D7:E7"/>
    <mergeCell ref="F7:G7"/>
  </mergeCells>
  <conditionalFormatting sqref="C18:C26">
    <cfRule type="dataBar" priority="2">
      <dataBar>
        <cfvo type="num" val="0"/>
        <cfvo type="max"/>
        <color rgb="FF3E9C8F"/>
      </dataBar>
      <extLst>
        <ext xmlns:x14="http://schemas.microsoft.com/office/spreadsheetml/2009/9/main" uri="{B025F937-C7B1-47D3-B67F-A62EFF666E3E}">
          <x14:id>{2365C423-20BC-4CB4-AA21-C01FA5E545D3}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65C423-20BC-4CB4-AA21-C01FA5E545D3}">
            <x14:dataBar axisPosition="none">
              <x14:cfvo type="num">
                <xm:f>0</xm:f>
              </x14:cfvo>
              <x14:cfvo type="max"/>
              <x14:negativeFillColor rgb="FF3E9C8F"/>
            </x14:dataBar>
          </x14:cfRule>
          <xm:sqref>C18:C26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C5488"/>
    <pageSetUpPr fitToPage="1"/>
  </sheetPr>
  <dimension ref="A1:T42"/>
  <sheetViews>
    <sheetView showGridLines="0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8.7109375" defaultRowHeight="15" x14ac:dyDescent="0.25"/>
  <cols>
    <col min="1" max="1" width="11" customWidth="1"/>
    <col min="2" max="2" width="13" customWidth="1"/>
    <col min="3" max="3" width="12" customWidth="1"/>
    <col min="4" max="4" width="20" customWidth="1"/>
    <col min="5" max="5" width="15" customWidth="1"/>
    <col min="6" max="6" width="11" customWidth="1"/>
    <col min="7" max="7" width="13" customWidth="1"/>
    <col min="8" max="8" width="12" customWidth="1"/>
    <col min="9" max="10" width="11" customWidth="1"/>
    <col min="11" max="11" width="14" customWidth="1"/>
    <col min="12" max="12" width="7" customWidth="1"/>
    <col min="13" max="13" width="26" customWidth="1"/>
    <col min="14" max="14" width="15" customWidth="1"/>
    <col min="15" max="15" width="12" customWidth="1"/>
    <col min="16" max="16" width="7" customWidth="1"/>
    <col min="17" max="19" width="8" customWidth="1"/>
    <col min="20" max="20" width="24" customWidth="1"/>
  </cols>
  <sheetData>
    <row r="1" spans="1:20" ht="30" customHeight="1" x14ac:dyDescent="0.25">
      <c r="A1" s="48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33.75" customHeight="1" x14ac:dyDescent="0.25">
      <c r="A2" s="36" t="s">
        <v>37</v>
      </c>
      <c r="B2" s="36" t="s">
        <v>38</v>
      </c>
      <c r="C2" s="36" t="s">
        <v>39</v>
      </c>
      <c r="D2" s="36" t="s">
        <v>40</v>
      </c>
      <c r="E2" s="36" t="s">
        <v>13</v>
      </c>
      <c r="F2" s="36" t="s">
        <v>41</v>
      </c>
      <c r="G2" s="36" t="s">
        <v>42</v>
      </c>
      <c r="H2" s="36" t="s">
        <v>43</v>
      </c>
      <c r="I2" s="36" t="s">
        <v>44</v>
      </c>
      <c r="J2" s="36" t="s">
        <v>45</v>
      </c>
      <c r="K2" s="36" t="s">
        <v>28</v>
      </c>
      <c r="L2" s="36" t="s">
        <v>15</v>
      </c>
      <c r="M2" s="36" t="s">
        <v>46</v>
      </c>
      <c r="N2" s="36" t="s">
        <v>47</v>
      </c>
      <c r="O2" s="36" t="s">
        <v>48</v>
      </c>
      <c r="P2" s="36" t="s">
        <v>49</v>
      </c>
      <c r="Q2" s="36" t="s">
        <v>50</v>
      </c>
      <c r="R2" s="36" t="s">
        <v>51</v>
      </c>
      <c r="S2" s="36" t="s">
        <v>52</v>
      </c>
      <c r="T2" s="36" t="s">
        <v>53</v>
      </c>
    </row>
    <row r="3" spans="1:20" ht="21.75" customHeight="1" x14ac:dyDescent="0.25">
      <c r="A3" s="19" t="s">
        <v>54</v>
      </c>
      <c r="B3" s="37" t="s">
        <v>55</v>
      </c>
      <c r="C3" s="37" t="s">
        <v>56</v>
      </c>
      <c r="D3" s="37" t="s">
        <v>57</v>
      </c>
      <c r="E3" s="37" t="s">
        <v>17</v>
      </c>
      <c r="F3" s="19" t="s">
        <v>58</v>
      </c>
      <c r="G3" s="19" t="s">
        <v>59</v>
      </c>
      <c r="H3" s="38">
        <v>42019</v>
      </c>
      <c r="I3" s="38">
        <f t="shared" ref="I3:I42" si="0">IF($H3="","",EDATE($H3,6))</f>
        <v>42200</v>
      </c>
      <c r="J3" s="38"/>
      <c r="K3" s="19" t="s">
        <v>30</v>
      </c>
      <c r="L3" s="31">
        <v>1</v>
      </c>
      <c r="M3" s="37" t="s">
        <v>60</v>
      </c>
      <c r="N3" s="37" t="s">
        <v>61</v>
      </c>
      <c r="O3" s="38">
        <v>26606</v>
      </c>
      <c r="P3" s="19">
        <f t="shared" ref="P3:P42" ca="1" si="1">IF($O3="","",DATEDIF($O3,TODAY(),"Y"))</f>
        <v>53</v>
      </c>
      <c r="Q3" s="19">
        <f t="shared" ref="Q3:Q42" ca="1" si="2">IF($H3="","",DATEDIF($H3,IF($J3="",TODAY(),$J3),"Y"))</f>
        <v>11</v>
      </c>
      <c r="R3" s="19">
        <v>30</v>
      </c>
      <c r="S3" s="19">
        <v>12</v>
      </c>
      <c r="T3" s="37"/>
    </row>
    <row r="4" spans="1:20" ht="21.75" customHeight="1" x14ac:dyDescent="0.25">
      <c r="A4" s="19" t="s">
        <v>62</v>
      </c>
      <c r="B4" s="39" t="s">
        <v>63</v>
      </c>
      <c r="C4" s="39" t="s">
        <v>64</v>
      </c>
      <c r="D4" s="39" t="s">
        <v>65</v>
      </c>
      <c r="E4" s="39" t="s">
        <v>18</v>
      </c>
      <c r="F4" s="19" t="s">
        <v>58</v>
      </c>
      <c r="G4" s="19" t="s">
        <v>59</v>
      </c>
      <c r="H4" s="38">
        <v>42430</v>
      </c>
      <c r="I4" s="38">
        <f t="shared" si="0"/>
        <v>42614</v>
      </c>
      <c r="J4" s="38"/>
      <c r="K4" s="19" t="s">
        <v>30</v>
      </c>
      <c r="L4" s="31">
        <v>1</v>
      </c>
      <c r="M4" s="39" t="s">
        <v>66</v>
      </c>
      <c r="N4" s="39" t="s">
        <v>67</v>
      </c>
      <c r="O4" s="38">
        <v>29018</v>
      </c>
      <c r="P4" s="19">
        <f t="shared" ca="1" si="1"/>
        <v>47</v>
      </c>
      <c r="Q4" s="19">
        <f t="shared" ca="1" si="2"/>
        <v>10</v>
      </c>
      <c r="R4" s="19">
        <v>30</v>
      </c>
      <c r="S4" s="19">
        <v>8</v>
      </c>
      <c r="T4" s="39"/>
    </row>
    <row r="5" spans="1:20" ht="21.75" customHeight="1" x14ac:dyDescent="0.25">
      <c r="A5" s="19" t="s">
        <v>68</v>
      </c>
      <c r="B5" s="37" t="s">
        <v>69</v>
      </c>
      <c r="C5" s="37" t="s">
        <v>70</v>
      </c>
      <c r="D5" s="37" t="s">
        <v>71</v>
      </c>
      <c r="E5" s="37" t="s">
        <v>22</v>
      </c>
      <c r="F5" s="19" t="s">
        <v>58</v>
      </c>
      <c r="G5" s="19" t="s">
        <v>59</v>
      </c>
      <c r="H5" s="38">
        <v>42597</v>
      </c>
      <c r="I5" s="38">
        <f t="shared" si="0"/>
        <v>42781</v>
      </c>
      <c r="J5" s="38">
        <v>46022</v>
      </c>
      <c r="K5" s="19" t="s">
        <v>34</v>
      </c>
      <c r="L5" s="31">
        <v>1</v>
      </c>
      <c r="M5" s="37" t="s">
        <v>72</v>
      </c>
      <c r="N5" s="37" t="s">
        <v>73</v>
      </c>
      <c r="O5" s="38">
        <v>29511</v>
      </c>
      <c r="P5" s="19">
        <f t="shared" ca="1" si="1"/>
        <v>45</v>
      </c>
      <c r="Q5" s="19">
        <f t="shared" ca="1" si="2"/>
        <v>9</v>
      </c>
      <c r="R5" s="19">
        <v>30</v>
      </c>
      <c r="S5" s="19">
        <v>0</v>
      </c>
      <c r="T5" s="37" t="s">
        <v>74</v>
      </c>
    </row>
    <row r="6" spans="1:20" ht="21.75" customHeight="1" x14ac:dyDescent="0.25">
      <c r="A6" s="19" t="s">
        <v>75</v>
      </c>
      <c r="B6" s="39" t="s">
        <v>76</v>
      </c>
      <c r="C6" s="39" t="s">
        <v>77</v>
      </c>
      <c r="D6" s="39" t="s">
        <v>78</v>
      </c>
      <c r="E6" s="39" t="s">
        <v>23</v>
      </c>
      <c r="F6" s="19" t="s">
        <v>79</v>
      </c>
      <c r="G6" s="19" t="s">
        <v>59</v>
      </c>
      <c r="H6" s="38">
        <v>43010</v>
      </c>
      <c r="I6" s="38">
        <f t="shared" si="0"/>
        <v>43192</v>
      </c>
      <c r="J6" s="38"/>
      <c r="K6" s="19" t="s">
        <v>30</v>
      </c>
      <c r="L6" s="31">
        <v>1</v>
      </c>
      <c r="M6" s="39" t="s">
        <v>80</v>
      </c>
      <c r="N6" s="39" t="s">
        <v>81</v>
      </c>
      <c r="O6" s="38">
        <v>30584</v>
      </c>
      <c r="P6" s="19">
        <f t="shared" ca="1" si="1"/>
        <v>42</v>
      </c>
      <c r="Q6" s="19">
        <f t="shared" ca="1" si="2"/>
        <v>8</v>
      </c>
      <c r="R6" s="19">
        <v>28</v>
      </c>
      <c r="S6" s="19">
        <v>4</v>
      </c>
      <c r="T6" s="39"/>
    </row>
    <row r="7" spans="1:20" ht="21.75" customHeight="1" x14ac:dyDescent="0.25">
      <c r="A7" s="19" t="s">
        <v>82</v>
      </c>
      <c r="B7" s="37" t="s">
        <v>83</v>
      </c>
      <c r="C7" s="37" t="s">
        <v>84</v>
      </c>
      <c r="D7" s="37" t="s">
        <v>85</v>
      </c>
      <c r="E7" s="37" t="s">
        <v>19</v>
      </c>
      <c r="F7" s="19" t="s">
        <v>58</v>
      </c>
      <c r="G7" s="19" t="s">
        <v>59</v>
      </c>
      <c r="H7" s="38">
        <v>43199</v>
      </c>
      <c r="I7" s="38">
        <f t="shared" si="0"/>
        <v>43382</v>
      </c>
      <c r="J7" s="38"/>
      <c r="K7" s="19" t="s">
        <v>30</v>
      </c>
      <c r="L7" s="31">
        <v>1</v>
      </c>
      <c r="M7" s="37" t="s">
        <v>86</v>
      </c>
      <c r="N7" s="37" t="s">
        <v>87</v>
      </c>
      <c r="O7" s="38">
        <v>30315</v>
      </c>
      <c r="P7" s="19">
        <f t="shared" ca="1" si="1"/>
        <v>43</v>
      </c>
      <c r="Q7" s="19">
        <f t="shared" ca="1" si="2"/>
        <v>8</v>
      </c>
      <c r="R7" s="19">
        <v>30</v>
      </c>
      <c r="S7" s="19">
        <v>11</v>
      </c>
      <c r="T7" s="37"/>
    </row>
    <row r="8" spans="1:20" ht="21.75" customHeight="1" x14ac:dyDescent="0.25">
      <c r="A8" s="19" t="s">
        <v>88</v>
      </c>
      <c r="B8" s="39" t="s">
        <v>89</v>
      </c>
      <c r="C8" s="39" t="s">
        <v>90</v>
      </c>
      <c r="D8" s="39" t="s">
        <v>91</v>
      </c>
      <c r="E8" s="39" t="s">
        <v>25</v>
      </c>
      <c r="F8" s="19" t="s">
        <v>92</v>
      </c>
      <c r="G8" s="19" t="s">
        <v>93</v>
      </c>
      <c r="H8" s="38">
        <v>43304</v>
      </c>
      <c r="I8" s="38">
        <f t="shared" si="0"/>
        <v>43488</v>
      </c>
      <c r="J8" s="38"/>
      <c r="K8" s="19" t="s">
        <v>32</v>
      </c>
      <c r="L8" s="31">
        <v>0.8</v>
      </c>
      <c r="M8" s="39" t="s">
        <v>94</v>
      </c>
      <c r="N8" s="39" t="s">
        <v>95</v>
      </c>
      <c r="O8" s="38">
        <v>33316</v>
      </c>
      <c r="P8" s="19">
        <f t="shared" ca="1" si="1"/>
        <v>35</v>
      </c>
      <c r="Q8" s="19">
        <f t="shared" ca="1" si="2"/>
        <v>8</v>
      </c>
      <c r="R8" s="19">
        <v>28</v>
      </c>
      <c r="S8" s="19">
        <v>14</v>
      </c>
      <c r="T8" s="39" t="s">
        <v>96</v>
      </c>
    </row>
    <row r="9" spans="1:20" ht="21.75" customHeight="1" x14ac:dyDescent="0.25">
      <c r="A9" s="19" t="s">
        <v>97</v>
      </c>
      <c r="B9" s="37" t="s">
        <v>98</v>
      </c>
      <c r="C9" s="37" t="s">
        <v>99</v>
      </c>
      <c r="D9" s="37" t="s">
        <v>100</v>
      </c>
      <c r="E9" s="37" t="s">
        <v>17</v>
      </c>
      <c r="F9" s="19" t="s">
        <v>58</v>
      </c>
      <c r="G9" s="19" t="s">
        <v>93</v>
      </c>
      <c r="H9" s="38">
        <v>43542</v>
      </c>
      <c r="I9" s="38">
        <f t="shared" si="0"/>
        <v>43726</v>
      </c>
      <c r="J9" s="38"/>
      <c r="K9" s="19" t="s">
        <v>30</v>
      </c>
      <c r="L9" s="31">
        <v>0.5</v>
      </c>
      <c r="M9" s="37" t="s">
        <v>101</v>
      </c>
      <c r="N9" s="37" t="s">
        <v>102</v>
      </c>
      <c r="O9" s="38">
        <v>27902</v>
      </c>
      <c r="P9" s="19">
        <f t="shared" ca="1" si="1"/>
        <v>50</v>
      </c>
      <c r="Q9" s="19">
        <f t="shared" ca="1" si="2"/>
        <v>7</v>
      </c>
      <c r="R9" s="19">
        <v>30</v>
      </c>
      <c r="S9" s="19">
        <v>3</v>
      </c>
      <c r="T9" s="37"/>
    </row>
    <row r="10" spans="1:20" ht="21.75" customHeight="1" x14ac:dyDescent="0.25">
      <c r="A10" s="19" t="s">
        <v>103</v>
      </c>
      <c r="B10" s="39" t="s">
        <v>104</v>
      </c>
      <c r="C10" s="39" t="s">
        <v>105</v>
      </c>
      <c r="D10" s="39" t="s">
        <v>106</v>
      </c>
      <c r="E10" s="39" t="s">
        <v>19</v>
      </c>
      <c r="F10" s="19" t="s">
        <v>58</v>
      </c>
      <c r="G10" s="19" t="s">
        <v>93</v>
      </c>
      <c r="H10" s="38">
        <v>43709</v>
      </c>
      <c r="I10" s="38">
        <f t="shared" si="0"/>
        <v>43891</v>
      </c>
      <c r="J10" s="38"/>
      <c r="K10" s="19" t="s">
        <v>30</v>
      </c>
      <c r="L10" s="31">
        <v>0.6</v>
      </c>
      <c r="M10" s="39" t="s">
        <v>107</v>
      </c>
      <c r="N10" s="39" t="s">
        <v>108</v>
      </c>
      <c r="O10" s="38">
        <v>31098</v>
      </c>
      <c r="P10" s="19">
        <f t="shared" ca="1" si="1"/>
        <v>41</v>
      </c>
      <c r="Q10" s="19">
        <f t="shared" ca="1" si="2"/>
        <v>6</v>
      </c>
      <c r="R10" s="19">
        <v>28</v>
      </c>
      <c r="S10" s="19">
        <v>5</v>
      </c>
      <c r="T10" s="39"/>
    </row>
    <row r="11" spans="1:20" ht="21.75" customHeight="1" x14ac:dyDescent="0.25">
      <c r="A11" s="19" t="s">
        <v>109</v>
      </c>
      <c r="B11" s="37" t="s">
        <v>110</v>
      </c>
      <c r="C11" s="37" t="s">
        <v>111</v>
      </c>
      <c r="D11" s="37" t="s">
        <v>112</v>
      </c>
      <c r="E11" s="37" t="s">
        <v>21</v>
      </c>
      <c r="F11" s="19" t="s">
        <v>113</v>
      </c>
      <c r="G11" s="19" t="s">
        <v>59</v>
      </c>
      <c r="H11" s="38">
        <v>43878</v>
      </c>
      <c r="I11" s="38">
        <f t="shared" si="0"/>
        <v>44060</v>
      </c>
      <c r="J11" s="38"/>
      <c r="K11" s="19" t="s">
        <v>30</v>
      </c>
      <c r="L11" s="31">
        <v>1</v>
      </c>
      <c r="M11" s="37" t="s">
        <v>114</v>
      </c>
      <c r="N11" s="37" t="s">
        <v>115</v>
      </c>
      <c r="O11" s="38">
        <v>32263</v>
      </c>
      <c r="P11" s="19">
        <f t="shared" ca="1" si="1"/>
        <v>38</v>
      </c>
      <c r="Q11" s="19">
        <f t="shared" ca="1" si="2"/>
        <v>6</v>
      </c>
      <c r="R11" s="19">
        <v>28</v>
      </c>
      <c r="S11" s="19">
        <v>6</v>
      </c>
      <c r="T11" s="37"/>
    </row>
    <row r="12" spans="1:20" ht="21.75" customHeight="1" x14ac:dyDescent="0.25">
      <c r="A12" s="19" t="s">
        <v>116</v>
      </c>
      <c r="B12" s="39" t="s">
        <v>117</v>
      </c>
      <c r="C12" s="39" t="s">
        <v>118</v>
      </c>
      <c r="D12" s="39" t="s">
        <v>119</v>
      </c>
      <c r="E12" s="39" t="s">
        <v>20</v>
      </c>
      <c r="F12" s="19" t="s">
        <v>79</v>
      </c>
      <c r="G12" s="19" t="s">
        <v>59</v>
      </c>
      <c r="H12" s="38">
        <v>44326</v>
      </c>
      <c r="I12" s="38">
        <f t="shared" si="0"/>
        <v>44510</v>
      </c>
      <c r="J12" s="38"/>
      <c r="K12" s="19" t="s">
        <v>30</v>
      </c>
      <c r="L12" s="31">
        <v>1</v>
      </c>
      <c r="M12" s="39" t="s">
        <v>120</v>
      </c>
      <c r="N12" s="39" t="s">
        <v>121</v>
      </c>
      <c r="O12" s="38">
        <v>33099</v>
      </c>
      <c r="P12" s="19">
        <f t="shared" ca="1" si="1"/>
        <v>35</v>
      </c>
      <c r="Q12" s="19">
        <f t="shared" ca="1" si="2"/>
        <v>5</v>
      </c>
      <c r="R12" s="19">
        <v>28</v>
      </c>
      <c r="S12" s="19">
        <v>10</v>
      </c>
      <c r="T12" s="39"/>
    </row>
    <row r="13" spans="1:20" ht="21.75" customHeight="1" x14ac:dyDescent="0.25">
      <c r="A13" s="19" t="s">
        <v>122</v>
      </c>
      <c r="B13" s="37" t="s">
        <v>123</v>
      </c>
      <c r="C13" s="37" t="s">
        <v>124</v>
      </c>
      <c r="D13" s="37" t="s">
        <v>125</v>
      </c>
      <c r="E13" s="37" t="s">
        <v>24</v>
      </c>
      <c r="F13" s="19" t="s">
        <v>113</v>
      </c>
      <c r="G13" s="19" t="s">
        <v>59</v>
      </c>
      <c r="H13" s="38">
        <v>44572</v>
      </c>
      <c r="I13" s="38">
        <f t="shared" si="0"/>
        <v>44753</v>
      </c>
      <c r="J13" s="38"/>
      <c r="K13" s="19" t="s">
        <v>30</v>
      </c>
      <c r="L13" s="31">
        <v>1</v>
      </c>
      <c r="M13" s="37" t="s">
        <v>126</v>
      </c>
      <c r="N13" s="37" t="s">
        <v>127</v>
      </c>
      <c r="O13" s="38">
        <v>31965</v>
      </c>
      <c r="P13" s="19">
        <f t="shared" ca="1" si="1"/>
        <v>39</v>
      </c>
      <c r="Q13" s="19">
        <f t="shared" ca="1" si="2"/>
        <v>4</v>
      </c>
      <c r="R13" s="19">
        <v>28</v>
      </c>
      <c r="S13" s="19">
        <v>7</v>
      </c>
      <c r="T13" s="37"/>
    </row>
    <row r="14" spans="1:20" ht="21.75" customHeight="1" x14ac:dyDescent="0.25">
      <c r="A14" s="19" t="s">
        <v>128</v>
      </c>
      <c r="B14" s="39" t="s">
        <v>129</v>
      </c>
      <c r="C14" s="39" t="s">
        <v>130</v>
      </c>
      <c r="D14" s="39" t="s">
        <v>131</v>
      </c>
      <c r="E14" s="39" t="s">
        <v>21</v>
      </c>
      <c r="F14" s="19" t="s">
        <v>113</v>
      </c>
      <c r="G14" s="19" t="s">
        <v>132</v>
      </c>
      <c r="H14" s="38">
        <v>44977</v>
      </c>
      <c r="I14" s="38">
        <f t="shared" si="0"/>
        <v>45158</v>
      </c>
      <c r="J14" s="38"/>
      <c r="K14" s="19" t="s">
        <v>30</v>
      </c>
      <c r="L14" s="31">
        <v>0.25</v>
      </c>
      <c r="M14" s="39" t="s">
        <v>133</v>
      </c>
      <c r="N14" s="39" t="s">
        <v>134</v>
      </c>
      <c r="O14" s="38">
        <v>36314</v>
      </c>
      <c r="P14" s="19">
        <f t="shared" ca="1" si="1"/>
        <v>27</v>
      </c>
      <c r="Q14" s="19">
        <f t="shared" ca="1" si="2"/>
        <v>3</v>
      </c>
      <c r="R14" s="19">
        <v>20</v>
      </c>
      <c r="S14" s="19">
        <v>5</v>
      </c>
      <c r="T14" s="39"/>
    </row>
    <row r="15" spans="1:20" ht="21.75" customHeight="1" x14ac:dyDescent="0.25">
      <c r="A15" s="19" t="s">
        <v>135</v>
      </c>
      <c r="B15" s="37" t="s">
        <v>136</v>
      </c>
      <c r="C15" s="37" t="s">
        <v>137</v>
      </c>
      <c r="D15" s="37" t="s">
        <v>119</v>
      </c>
      <c r="E15" s="37" t="s">
        <v>20</v>
      </c>
      <c r="F15" s="19" t="s">
        <v>79</v>
      </c>
      <c r="G15" s="19" t="s">
        <v>138</v>
      </c>
      <c r="H15" s="38">
        <v>45444</v>
      </c>
      <c r="I15" s="38">
        <f t="shared" si="0"/>
        <v>45627</v>
      </c>
      <c r="J15" s="38">
        <v>46173</v>
      </c>
      <c r="K15" s="19" t="s">
        <v>33</v>
      </c>
      <c r="L15" s="31">
        <v>1</v>
      </c>
      <c r="M15" s="37" t="s">
        <v>139</v>
      </c>
      <c r="N15" s="37" t="s">
        <v>140</v>
      </c>
      <c r="O15" s="38">
        <v>34618</v>
      </c>
      <c r="P15" s="19">
        <f t="shared" ca="1" si="1"/>
        <v>31</v>
      </c>
      <c r="Q15" s="19">
        <f t="shared" ca="1" si="2"/>
        <v>1</v>
      </c>
      <c r="R15" s="19">
        <v>28</v>
      </c>
      <c r="S15" s="19">
        <v>2</v>
      </c>
      <c r="T15" s="37" t="s">
        <v>141</v>
      </c>
    </row>
    <row r="16" spans="1:20" ht="21.75" customHeight="1" x14ac:dyDescent="0.25">
      <c r="A16" s="19" t="s">
        <v>142</v>
      </c>
      <c r="B16" s="39" t="s">
        <v>143</v>
      </c>
      <c r="C16" s="39" t="s">
        <v>144</v>
      </c>
      <c r="D16" s="39" t="s">
        <v>145</v>
      </c>
      <c r="E16" s="39" t="s">
        <v>22</v>
      </c>
      <c r="F16" s="19" t="s">
        <v>58</v>
      </c>
      <c r="G16" s="19" t="s">
        <v>146</v>
      </c>
      <c r="H16" s="38">
        <v>45566</v>
      </c>
      <c r="I16" s="38">
        <f t="shared" si="0"/>
        <v>45748</v>
      </c>
      <c r="J16" s="38">
        <v>46295</v>
      </c>
      <c r="K16" s="19" t="s">
        <v>30</v>
      </c>
      <c r="L16" s="31">
        <v>0.5</v>
      </c>
      <c r="M16" s="39" t="s">
        <v>147</v>
      </c>
      <c r="N16" s="39" t="s">
        <v>148</v>
      </c>
      <c r="O16" s="38">
        <v>36899</v>
      </c>
      <c r="P16" s="19">
        <f t="shared" ca="1" si="1"/>
        <v>25</v>
      </c>
      <c r="Q16" s="19">
        <f t="shared" ca="1" si="2"/>
        <v>1</v>
      </c>
      <c r="R16" s="19">
        <v>20</v>
      </c>
      <c r="S16" s="19">
        <v>9</v>
      </c>
      <c r="T16" s="39"/>
    </row>
    <row r="17" spans="1:20" ht="21.75" customHeight="1" x14ac:dyDescent="0.25">
      <c r="A17" s="19" t="s">
        <v>149</v>
      </c>
      <c r="B17" s="37" t="s">
        <v>150</v>
      </c>
      <c r="C17" s="37" t="s">
        <v>151</v>
      </c>
      <c r="D17" s="37" t="s">
        <v>152</v>
      </c>
      <c r="E17" s="37" t="s">
        <v>22</v>
      </c>
      <c r="F17" s="19" t="s">
        <v>58</v>
      </c>
      <c r="G17" s="19" t="s">
        <v>59</v>
      </c>
      <c r="H17" s="38">
        <v>46113</v>
      </c>
      <c r="I17" s="38">
        <f t="shared" si="0"/>
        <v>46296</v>
      </c>
      <c r="J17" s="38"/>
      <c r="K17" s="19" t="s">
        <v>31</v>
      </c>
      <c r="L17" s="31">
        <v>1</v>
      </c>
      <c r="M17" s="37" t="s">
        <v>153</v>
      </c>
      <c r="N17" s="37" t="s">
        <v>154</v>
      </c>
      <c r="O17" s="38">
        <v>35400</v>
      </c>
      <c r="P17" s="19">
        <f t="shared" ca="1" si="1"/>
        <v>29</v>
      </c>
      <c r="Q17" s="19">
        <f t="shared" ca="1" si="2"/>
        <v>0</v>
      </c>
      <c r="R17" s="19">
        <v>30</v>
      </c>
      <c r="S17" s="19">
        <v>25</v>
      </c>
      <c r="T17" s="37" t="s">
        <v>155</v>
      </c>
    </row>
    <row r="18" spans="1:20" ht="19.5" customHeight="1" x14ac:dyDescent="0.25">
      <c r="A18" s="19"/>
      <c r="B18" s="37"/>
      <c r="C18" s="37"/>
      <c r="D18" s="37"/>
      <c r="E18" s="37"/>
      <c r="F18" s="19"/>
      <c r="G18" s="19"/>
      <c r="H18" s="38"/>
      <c r="I18" s="38" t="str">
        <f t="shared" si="0"/>
        <v/>
      </c>
      <c r="J18" s="38"/>
      <c r="K18" s="19"/>
      <c r="L18" s="31"/>
      <c r="M18" s="37"/>
      <c r="N18" s="37"/>
      <c r="O18" s="38"/>
      <c r="P18" s="19" t="str">
        <f t="shared" ca="1" si="1"/>
        <v/>
      </c>
      <c r="Q18" s="19" t="str">
        <f t="shared" ca="1" si="2"/>
        <v/>
      </c>
      <c r="R18" s="19"/>
      <c r="S18" s="19"/>
      <c r="T18" s="37"/>
    </row>
    <row r="19" spans="1:20" ht="19.5" customHeight="1" x14ac:dyDescent="0.25">
      <c r="A19" s="19"/>
      <c r="B19" s="37"/>
      <c r="C19" s="37"/>
      <c r="D19" s="37"/>
      <c r="E19" s="37"/>
      <c r="F19" s="19"/>
      <c r="G19" s="19"/>
      <c r="H19" s="38"/>
      <c r="I19" s="38" t="str">
        <f t="shared" si="0"/>
        <v/>
      </c>
      <c r="J19" s="38"/>
      <c r="K19" s="19"/>
      <c r="L19" s="31"/>
      <c r="M19" s="37"/>
      <c r="N19" s="37"/>
      <c r="O19" s="38"/>
      <c r="P19" s="19" t="str">
        <f t="shared" ca="1" si="1"/>
        <v/>
      </c>
      <c r="Q19" s="19" t="str">
        <f t="shared" ca="1" si="2"/>
        <v/>
      </c>
      <c r="R19" s="19"/>
      <c r="S19" s="19"/>
      <c r="T19" s="37"/>
    </row>
    <row r="20" spans="1:20" ht="19.5" customHeight="1" x14ac:dyDescent="0.25">
      <c r="A20" s="19"/>
      <c r="B20" s="37"/>
      <c r="C20" s="37"/>
      <c r="D20" s="37"/>
      <c r="E20" s="37"/>
      <c r="F20" s="19"/>
      <c r="G20" s="19"/>
      <c r="H20" s="38"/>
      <c r="I20" s="38" t="str">
        <f t="shared" si="0"/>
        <v/>
      </c>
      <c r="J20" s="38"/>
      <c r="K20" s="19"/>
      <c r="L20" s="31"/>
      <c r="M20" s="37"/>
      <c r="N20" s="37"/>
      <c r="O20" s="38"/>
      <c r="P20" s="19" t="str">
        <f t="shared" ca="1" si="1"/>
        <v/>
      </c>
      <c r="Q20" s="19" t="str">
        <f t="shared" ca="1" si="2"/>
        <v/>
      </c>
      <c r="R20" s="19"/>
      <c r="S20" s="19"/>
      <c r="T20" s="37"/>
    </row>
    <row r="21" spans="1:20" ht="19.5" customHeight="1" x14ac:dyDescent="0.25">
      <c r="A21" s="19"/>
      <c r="B21" s="37"/>
      <c r="C21" s="37"/>
      <c r="D21" s="37"/>
      <c r="E21" s="37"/>
      <c r="F21" s="19"/>
      <c r="G21" s="19"/>
      <c r="H21" s="38"/>
      <c r="I21" s="38" t="str">
        <f t="shared" si="0"/>
        <v/>
      </c>
      <c r="J21" s="38"/>
      <c r="K21" s="19"/>
      <c r="L21" s="31"/>
      <c r="M21" s="37"/>
      <c r="N21" s="37"/>
      <c r="O21" s="38"/>
      <c r="P21" s="19" t="str">
        <f t="shared" ca="1" si="1"/>
        <v/>
      </c>
      <c r="Q21" s="19" t="str">
        <f t="shared" ca="1" si="2"/>
        <v/>
      </c>
      <c r="R21" s="19"/>
      <c r="S21" s="19"/>
      <c r="T21" s="37"/>
    </row>
    <row r="22" spans="1:20" ht="19.5" customHeight="1" x14ac:dyDescent="0.25">
      <c r="A22" s="19"/>
      <c r="B22" s="37"/>
      <c r="C22" s="37"/>
      <c r="D22" s="37"/>
      <c r="E22" s="37"/>
      <c r="F22" s="19"/>
      <c r="G22" s="19"/>
      <c r="H22" s="38"/>
      <c r="I22" s="38" t="str">
        <f t="shared" si="0"/>
        <v/>
      </c>
      <c r="J22" s="38"/>
      <c r="K22" s="19"/>
      <c r="L22" s="31"/>
      <c r="M22" s="37"/>
      <c r="N22" s="37"/>
      <c r="O22" s="38"/>
      <c r="P22" s="19" t="str">
        <f t="shared" ca="1" si="1"/>
        <v/>
      </c>
      <c r="Q22" s="19" t="str">
        <f t="shared" ca="1" si="2"/>
        <v/>
      </c>
      <c r="R22" s="19"/>
      <c r="S22" s="19"/>
      <c r="T22" s="37"/>
    </row>
    <row r="23" spans="1:20" ht="19.5" customHeight="1" x14ac:dyDescent="0.25">
      <c r="A23" s="19"/>
      <c r="B23" s="37"/>
      <c r="C23" s="37"/>
      <c r="D23" s="37"/>
      <c r="E23" s="37"/>
      <c r="F23" s="19"/>
      <c r="G23" s="19"/>
      <c r="H23" s="38"/>
      <c r="I23" s="38" t="str">
        <f t="shared" si="0"/>
        <v/>
      </c>
      <c r="J23" s="38"/>
      <c r="K23" s="19"/>
      <c r="L23" s="31"/>
      <c r="M23" s="37"/>
      <c r="N23" s="37"/>
      <c r="O23" s="38"/>
      <c r="P23" s="19" t="str">
        <f t="shared" ca="1" si="1"/>
        <v/>
      </c>
      <c r="Q23" s="19" t="str">
        <f t="shared" ca="1" si="2"/>
        <v/>
      </c>
      <c r="R23" s="19"/>
      <c r="S23" s="19"/>
      <c r="T23" s="37"/>
    </row>
    <row r="24" spans="1:20" ht="19.5" customHeight="1" x14ac:dyDescent="0.25">
      <c r="A24" s="19"/>
      <c r="B24" s="37"/>
      <c r="C24" s="37"/>
      <c r="D24" s="37"/>
      <c r="E24" s="37"/>
      <c r="F24" s="19"/>
      <c r="G24" s="19"/>
      <c r="H24" s="38"/>
      <c r="I24" s="38" t="str">
        <f t="shared" si="0"/>
        <v/>
      </c>
      <c r="J24" s="38"/>
      <c r="K24" s="19"/>
      <c r="L24" s="31"/>
      <c r="M24" s="37"/>
      <c r="N24" s="37"/>
      <c r="O24" s="38"/>
      <c r="P24" s="19" t="str">
        <f t="shared" ca="1" si="1"/>
        <v/>
      </c>
      <c r="Q24" s="19" t="str">
        <f t="shared" ca="1" si="2"/>
        <v/>
      </c>
      <c r="R24" s="19"/>
      <c r="S24" s="19"/>
      <c r="T24" s="37"/>
    </row>
    <row r="25" spans="1:20" ht="19.5" customHeight="1" x14ac:dyDescent="0.25">
      <c r="A25" s="19"/>
      <c r="B25" s="37"/>
      <c r="C25" s="37"/>
      <c r="D25" s="37"/>
      <c r="E25" s="37"/>
      <c r="F25" s="19"/>
      <c r="G25" s="19"/>
      <c r="H25" s="38"/>
      <c r="I25" s="38" t="str">
        <f t="shared" si="0"/>
        <v/>
      </c>
      <c r="J25" s="38"/>
      <c r="K25" s="19"/>
      <c r="L25" s="31"/>
      <c r="M25" s="37"/>
      <c r="N25" s="37"/>
      <c r="O25" s="38"/>
      <c r="P25" s="19" t="str">
        <f t="shared" ca="1" si="1"/>
        <v/>
      </c>
      <c r="Q25" s="19" t="str">
        <f t="shared" ca="1" si="2"/>
        <v/>
      </c>
      <c r="R25" s="19"/>
      <c r="S25" s="19"/>
      <c r="T25" s="37"/>
    </row>
    <row r="26" spans="1:20" ht="19.5" customHeight="1" x14ac:dyDescent="0.25">
      <c r="A26" s="19"/>
      <c r="B26" s="37"/>
      <c r="C26" s="37"/>
      <c r="D26" s="37"/>
      <c r="E26" s="37"/>
      <c r="F26" s="19"/>
      <c r="G26" s="19"/>
      <c r="H26" s="38"/>
      <c r="I26" s="38" t="str">
        <f t="shared" si="0"/>
        <v/>
      </c>
      <c r="J26" s="38"/>
      <c r="K26" s="19"/>
      <c r="L26" s="31"/>
      <c r="M26" s="37"/>
      <c r="N26" s="37"/>
      <c r="O26" s="38"/>
      <c r="P26" s="19" t="str">
        <f t="shared" ca="1" si="1"/>
        <v/>
      </c>
      <c r="Q26" s="19" t="str">
        <f t="shared" ca="1" si="2"/>
        <v/>
      </c>
      <c r="R26" s="19"/>
      <c r="S26" s="19"/>
      <c r="T26" s="37"/>
    </row>
    <row r="27" spans="1:20" ht="19.5" customHeight="1" x14ac:dyDescent="0.25">
      <c r="A27" s="19"/>
      <c r="B27" s="37"/>
      <c r="C27" s="37"/>
      <c r="D27" s="37"/>
      <c r="E27" s="37"/>
      <c r="F27" s="19"/>
      <c r="G27" s="19"/>
      <c r="H27" s="38"/>
      <c r="I27" s="38" t="str">
        <f t="shared" si="0"/>
        <v/>
      </c>
      <c r="J27" s="38"/>
      <c r="K27" s="19"/>
      <c r="L27" s="31"/>
      <c r="M27" s="37"/>
      <c r="N27" s="37"/>
      <c r="O27" s="38"/>
      <c r="P27" s="19" t="str">
        <f t="shared" ca="1" si="1"/>
        <v/>
      </c>
      <c r="Q27" s="19" t="str">
        <f t="shared" ca="1" si="2"/>
        <v/>
      </c>
      <c r="R27" s="19"/>
      <c r="S27" s="19"/>
      <c r="T27" s="37"/>
    </row>
    <row r="28" spans="1:20" ht="19.5" customHeight="1" x14ac:dyDescent="0.25">
      <c r="A28" s="19"/>
      <c r="B28" s="37"/>
      <c r="C28" s="37"/>
      <c r="D28" s="37"/>
      <c r="E28" s="37"/>
      <c r="F28" s="19"/>
      <c r="G28" s="19"/>
      <c r="H28" s="38"/>
      <c r="I28" s="38" t="str">
        <f t="shared" si="0"/>
        <v/>
      </c>
      <c r="J28" s="38"/>
      <c r="K28" s="19"/>
      <c r="L28" s="31"/>
      <c r="M28" s="37"/>
      <c r="N28" s="37"/>
      <c r="O28" s="38"/>
      <c r="P28" s="19" t="str">
        <f t="shared" ca="1" si="1"/>
        <v/>
      </c>
      <c r="Q28" s="19" t="str">
        <f t="shared" ca="1" si="2"/>
        <v/>
      </c>
      <c r="R28" s="19"/>
      <c r="S28" s="19"/>
      <c r="T28" s="37"/>
    </row>
    <row r="29" spans="1:20" ht="19.5" customHeight="1" x14ac:dyDescent="0.25">
      <c r="A29" s="19"/>
      <c r="B29" s="37"/>
      <c r="C29" s="37"/>
      <c r="D29" s="37"/>
      <c r="E29" s="37"/>
      <c r="F29" s="19"/>
      <c r="G29" s="19"/>
      <c r="H29" s="38"/>
      <c r="I29" s="38" t="str">
        <f t="shared" si="0"/>
        <v/>
      </c>
      <c r="J29" s="38"/>
      <c r="K29" s="19"/>
      <c r="L29" s="31"/>
      <c r="M29" s="37"/>
      <c r="N29" s="37"/>
      <c r="O29" s="38"/>
      <c r="P29" s="19" t="str">
        <f t="shared" ca="1" si="1"/>
        <v/>
      </c>
      <c r="Q29" s="19" t="str">
        <f t="shared" ca="1" si="2"/>
        <v/>
      </c>
      <c r="R29" s="19"/>
      <c r="S29" s="19"/>
      <c r="T29" s="37"/>
    </row>
    <row r="30" spans="1:20" ht="19.5" customHeight="1" x14ac:dyDescent="0.25">
      <c r="A30" s="19"/>
      <c r="B30" s="37"/>
      <c r="C30" s="37"/>
      <c r="D30" s="37"/>
      <c r="E30" s="37"/>
      <c r="F30" s="19"/>
      <c r="G30" s="19"/>
      <c r="H30" s="38"/>
      <c r="I30" s="38" t="str">
        <f t="shared" si="0"/>
        <v/>
      </c>
      <c r="J30" s="38"/>
      <c r="K30" s="19"/>
      <c r="L30" s="31"/>
      <c r="M30" s="37"/>
      <c r="N30" s="37"/>
      <c r="O30" s="38"/>
      <c r="P30" s="19" t="str">
        <f t="shared" ca="1" si="1"/>
        <v/>
      </c>
      <c r="Q30" s="19" t="str">
        <f t="shared" ca="1" si="2"/>
        <v/>
      </c>
      <c r="R30" s="19"/>
      <c r="S30" s="19"/>
      <c r="T30" s="37"/>
    </row>
    <row r="31" spans="1:20" ht="19.5" customHeight="1" x14ac:dyDescent="0.25">
      <c r="A31" s="19"/>
      <c r="B31" s="37"/>
      <c r="C31" s="37"/>
      <c r="D31" s="37"/>
      <c r="E31" s="37"/>
      <c r="F31" s="19"/>
      <c r="G31" s="19"/>
      <c r="H31" s="38"/>
      <c r="I31" s="38" t="str">
        <f t="shared" si="0"/>
        <v/>
      </c>
      <c r="J31" s="38"/>
      <c r="K31" s="19"/>
      <c r="L31" s="31"/>
      <c r="M31" s="37"/>
      <c r="N31" s="37"/>
      <c r="O31" s="38"/>
      <c r="P31" s="19" t="str">
        <f t="shared" ca="1" si="1"/>
        <v/>
      </c>
      <c r="Q31" s="19" t="str">
        <f t="shared" ca="1" si="2"/>
        <v/>
      </c>
      <c r="R31" s="19"/>
      <c r="S31" s="19"/>
      <c r="T31" s="37"/>
    </row>
    <row r="32" spans="1:20" ht="19.5" customHeight="1" x14ac:dyDescent="0.25">
      <c r="A32" s="19"/>
      <c r="B32" s="37"/>
      <c r="C32" s="37"/>
      <c r="D32" s="37"/>
      <c r="E32" s="37"/>
      <c r="F32" s="19"/>
      <c r="G32" s="19"/>
      <c r="H32" s="38"/>
      <c r="I32" s="38" t="str">
        <f t="shared" si="0"/>
        <v/>
      </c>
      <c r="J32" s="38"/>
      <c r="K32" s="19"/>
      <c r="L32" s="31"/>
      <c r="M32" s="37"/>
      <c r="N32" s="37"/>
      <c r="O32" s="38"/>
      <c r="P32" s="19" t="str">
        <f t="shared" ca="1" si="1"/>
        <v/>
      </c>
      <c r="Q32" s="19" t="str">
        <f t="shared" ca="1" si="2"/>
        <v/>
      </c>
      <c r="R32" s="19"/>
      <c r="S32" s="19"/>
      <c r="T32" s="37"/>
    </row>
    <row r="33" spans="1:20" ht="19.5" customHeight="1" x14ac:dyDescent="0.25">
      <c r="A33" s="19"/>
      <c r="B33" s="37"/>
      <c r="C33" s="37"/>
      <c r="D33" s="37"/>
      <c r="E33" s="37"/>
      <c r="F33" s="19"/>
      <c r="G33" s="19"/>
      <c r="H33" s="38"/>
      <c r="I33" s="38" t="str">
        <f t="shared" si="0"/>
        <v/>
      </c>
      <c r="J33" s="38"/>
      <c r="K33" s="19"/>
      <c r="L33" s="31"/>
      <c r="M33" s="37"/>
      <c r="N33" s="37"/>
      <c r="O33" s="38"/>
      <c r="P33" s="19" t="str">
        <f t="shared" ca="1" si="1"/>
        <v/>
      </c>
      <c r="Q33" s="19" t="str">
        <f t="shared" ca="1" si="2"/>
        <v/>
      </c>
      <c r="R33" s="19"/>
      <c r="S33" s="19"/>
      <c r="T33" s="37"/>
    </row>
    <row r="34" spans="1:20" ht="19.5" customHeight="1" x14ac:dyDescent="0.25">
      <c r="A34" s="19"/>
      <c r="B34" s="37"/>
      <c r="C34" s="37"/>
      <c r="D34" s="37"/>
      <c r="E34" s="37"/>
      <c r="F34" s="19"/>
      <c r="G34" s="19"/>
      <c r="H34" s="38"/>
      <c r="I34" s="38" t="str">
        <f t="shared" si="0"/>
        <v/>
      </c>
      <c r="J34" s="38"/>
      <c r="K34" s="19"/>
      <c r="L34" s="31"/>
      <c r="M34" s="37"/>
      <c r="N34" s="37"/>
      <c r="O34" s="38"/>
      <c r="P34" s="19" t="str">
        <f t="shared" ca="1" si="1"/>
        <v/>
      </c>
      <c r="Q34" s="19" t="str">
        <f t="shared" ca="1" si="2"/>
        <v/>
      </c>
      <c r="R34" s="19"/>
      <c r="S34" s="19"/>
      <c r="T34" s="37"/>
    </row>
    <row r="35" spans="1:20" ht="19.5" customHeight="1" x14ac:dyDescent="0.25">
      <c r="A35" s="19"/>
      <c r="B35" s="37"/>
      <c r="C35" s="37"/>
      <c r="D35" s="37"/>
      <c r="E35" s="37"/>
      <c r="F35" s="19"/>
      <c r="G35" s="19"/>
      <c r="H35" s="38"/>
      <c r="I35" s="38" t="str">
        <f t="shared" si="0"/>
        <v/>
      </c>
      <c r="J35" s="38"/>
      <c r="K35" s="19"/>
      <c r="L35" s="31"/>
      <c r="M35" s="37"/>
      <c r="N35" s="37"/>
      <c r="O35" s="38"/>
      <c r="P35" s="19" t="str">
        <f t="shared" ca="1" si="1"/>
        <v/>
      </c>
      <c r="Q35" s="19" t="str">
        <f t="shared" ca="1" si="2"/>
        <v/>
      </c>
      <c r="R35" s="19"/>
      <c r="S35" s="19"/>
      <c r="T35" s="37"/>
    </row>
    <row r="36" spans="1:20" ht="19.5" customHeight="1" x14ac:dyDescent="0.25">
      <c r="A36" s="19"/>
      <c r="B36" s="37"/>
      <c r="C36" s="37"/>
      <c r="D36" s="37"/>
      <c r="E36" s="37"/>
      <c r="F36" s="19"/>
      <c r="G36" s="19"/>
      <c r="H36" s="38"/>
      <c r="I36" s="38" t="str">
        <f t="shared" si="0"/>
        <v/>
      </c>
      <c r="J36" s="38"/>
      <c r="K36" s="19"/>
      <c r="L36" s="31"/>
      <c r="M36" s="37"/>
      <c r="N36" s="37"/>
      <c r="O36" s="38"/>
      <c r="P36" s="19" t="str">
        <f t="shared" ca="1" si="1"/>
        <v/>
      </c>
      <c r="Q36" s="19" t="str">
        <f t="shared" ca="1" si="2"/>
        <v/>
      </c>
      <c r="R36" s="19"/>
      <c r="S36" s="19"/>
      <c r="T36" s="37"/>
    </row>
    <row r="37" spans="1:20" ht="19.5" customHeight="1" x14ac:dyDescent="0.25">
      <c r="A37" s="19"/>
      <c r="B37" s="37"/>
      <c r="C37" s="37"/>
      <c r="D37" s="37"/>
      <c r="E37" s="37"/>
      <c r="F37" s="19"/>
      <c r="G37" s="19"/>
      <c r="H37" s="38"/>
      <c r="I37" s="38" t="str">
        <f t="shared" si="0"/>
        <v/>
      </c>
      <c r="J37" s="38"/>
      <c r="K37" s="19"/>
      <c r="L37" s="31"/>
      <c r="M37" s="37"/>
      <c r="N37" s="37"/>
      <c r="O37" s="38"/>
      <c r="P37" s="19" t="str">
        <f t="shared" ca="1" si="1"/>
        <v/>
      </c>
      <c r="Q37" s="19" t="str">
        <f t="shared" ca="1" si="2"/>
        <v/>
      </c>
      <c r="R37" s="19"/>
      <c r="S37" s="19"/>
      <c r="T37" s="37"/>
    </row>
    <row r="38" spans="1:20" ht="19.5" customHeight="1" x14ac:dyDescent="0.25">
      <c r="A38" s="19"/>
      <c r="B38" s="37"/>
      <c r="C38" s="37"/>
      <c r="D38" s="37"/>
      <c r="E38" s="37"/>
      <c r="F38" s="19"/>
      <c r="G38" s="19"/>
      <c r="H38" s="38"/>
      <c r="I38" s="38" t="str">
        <f t="shared" si="0"/>
        <v/>
      </c>
      <c r="J38" s="38"/>
      <c r="K38" s="19"/>
      <c r="L38" s="31"/>
      <c r="M38" s="37"/>
      <c r="N38" s="37"/>
      <c r="O38" s="38"/>
      <c r="P38" s="19" t="str">
        <f t="shared" ca="1" si="1"/>
        <v/>
      </c>
      <c r="Q38" s="19" t="str">
        <f t="shared" ca="1" si="2"/>
        <v/>
      </c>
      <c r="R38" s="19"/>
      <c r="S38" s="19"/>
      <c r="T38" s="37"/>
    </row>
    <row r="39" spans="1:20" ht="19.5" customHeight="1" x14ac:dyDescent="0.25">
      <c r="A39" s="19"/>
      <c r="B39" s="37"/>
      <c r="C39" s="37"/>
      <c r="D39" s="37"/>
      <c r="E39" s="37"/>
      <c r="F39" s="19"/>
      <c r="G39" s="19"/>
      <c r="H39" s="38"/>
      <c r="I39" s="38" t="str">
        <f t="shared" si="0"/>
        <v/>
      </c>
      <c r="J39" s="38"/>
      <c r="K39" s="19"/>
      <c r="L39" s="31"/>
      <c r="M39" s="37"/>
      <c r="N39" s="37"/>
      <c r="O39" s="38"/>
      <c r="P39" s="19" t="str">
        <f t="shared" ca="1" si="1"/>
        <v/>
      </c>
      <c r="Q39" s="19" t="str">
        <f t="shared" ca="1" si="2"/>
        <v/>
      </c>
      <c r="R39" s="19"/>
      <c r="S39" s="19"/>
      <c r="T39" s="37"/>
    </row>
    <row r="40" spans="1:20" ht="19.5" customHeight="1" x14ac:dyDescent="0.25">
      <c r="A40" s="19"/>
      <c r="B40" s="37"/>
      <c r="C40" s="37"/>
      <c r="D40" s="37"/>
      <c r="E40" s="37"/>
      <c r="F40" s="19"/>
      <c r="G40" s="19"/>
      <c r="H40" s="38"/>
      <c r="I40" s="38" t="str">
        <f t="shared" si="0"/>
        <v/>
      </c>
      <c r="J40" s="38"/>
      <c r="K40" s="19"/>
      <c r="L40" s="31"/>
      <c r="M40" s="37"/>
      <c r="N40" s="37"/>
      <c r="O40" s="38"/>
      <c r="P40" s="19" t="str">
        <f t="shared" ca="1" si="1"/>
        <v/>
      </c>
      <c r="Q40" s="19" t="str">
        <f t="shared" ca="1" si="2"/>
        <v/>
      </c>
      <c r="R40" s="19"/>
      <c r="S40" s="19"/>
      <c r="T40" s="37"/>
    </row>
    <row r="41" spans="1:20" ht="19.5" customHeight="1" x14ac:dyDescent="0.25">
      <c r="A41" s="19"/>
      <c r="B41" s="37"/>
      <c r="C41" s="37"/>
      <c r="D41" s="37"/>
      <c r="E41" s="37"/>
      <c r="F41" s="19"/>
      <c r="G41" s="19"/>
      <c r="H41" s="38"/>
      <c r="I41" s="38" t="str">
        <f t="shared" si="0"/>
        <v/>
      </c>
      <c r="J41" s="38"/>
      <c r="K41" s="19"/>
      <c r="L41" s="31"/>
      <c r="M41" s="37"/>
      <c r="N41" s="37"/>
      <c r="O41" s="38"/>
      <c r="P41" s="19" t="str">
        <f t="shared" ca="1" si="1"/>
        <v/>
      </c>
      <c r="Q41" s="19" t="str">
        <f t="shared" ca="1" si="2"/>
        <v/>
      </c>
      <c r="R41" s="19"/>
      <c r="S41" s="19"/>
      <c r="T41" s="37"/>
    </row>
    <row r="42" spans="1:20" ht="19.5" customHeight="1" x14ac:dyDescent="0.25">
      <c r="A42" s="19"/>
      <c r="B42" s="37"/>
      <c r="C42" s="37"/>
      <c r="D42" s="37"/>
      <c r="E42" s="37"/>
      <c r="F42" s="19"/>
      <c r="G42" s="19"/>
      <c r="H42" s="38"/>
      <c r="I42" s="38" t="str">
        <f t="shared" si="0"/>
        <v/>
      </c>
      <c r="J42" s="38"/>
      <c r="K42" s="19"/>
      <c r="L42" s="31"/>
      <c r="M42" s="37"/>
      <c r="N42" s="37"/>
      <c r="O42" s="38"/>
      <c r="P42" s="19" t="str">
        <f t="shared" ca="1" si="1"/>
        <v/>
      </c>
      <c r="Q42" s="19" t="str">
        <f t="shared" ca="1" si="2"/>
        <v/>
      </c>
      <c r="R42" s="19"/>
      <c r="S42" s="19"/>
      <c r="T42" s="37"/>
    </row>
  </sheetData>
  <autoFilter ref="A2:T42" xr:uid="{00000000-0009-0000-0000-000001000000}"/>
  <mergeCells count="1">
    <mergeCell ref="A1:T1"/>
  </mergeCells>
  <conditionalFormatting sqref="A3:A42">
    <cfRule type="expression" dxfId="8" priority="7">
      <formula>AND($A3&lt;&gt;"",COUNTIF($A$3:$A$42,$A3)&gt;1)</formula>
    </cfRule>
  </conditionalFormatting>
  <conditionalFormatting sqref="J3:J42">
    <cfRule type="expression" dxfId="7" priority="9">
      <formula>AND($J3&lt;&gt;"",$J3&gt;=TODAY(),$J3-TODAY()&lt;=60)</formula>
    </cfRule>
    <cfRule type="expression" dxfId="6" priority="10">
      <formula>AND($J3&lt;&gt;"",$J3&lt;TODAY(),$K3&lt;&gt;"Ausgetreten")</formula>
    </cfRule>
  </conditionalFormatting>
  <conditionalFormatting sqref="K3:K42">
    <cfRule type="cellIs" dxfId="5" priority="2" operator="equal">
      <formula>"Aktiv"</formula>
    </cfRule>
    <cfRule type="cellIs" dxfId="4" priority="3" operator="equal">
      <formula>"Probezeit"</formula>
    </cfRule>
    <cfRule type="cellIs" dxfId="3" priority="4" operator="equal">
      <formula>"Elternzeit"</formula>
    </cfRule>
    <cfRule type="cellIs" dxfId="2" priority="5" operator="equal">
      <formula>"Austritt geplant"</formula>
    </cfRule>
    <cfRule type="cellIs" dxfId="1" priority="6" operator="equal">
      <formula>"Ausgetreten"</formula>
    </cfRule>
  </conditionalFormatting>
  <conditionalFormatting sqref="M3:M42">
    <cfRule type="expression" dxfId="0" priority="8">
      <formula>AND($M3&lt;&gt;"",ISERROR(FIND("@",$M3)))</formula>
    </cfRule>
  </conditionalFormatting>
  <dataValidations count="4">
    <dataValidation type="list" allowBlank="1" sqref="E3:E42" xr:uid="{00000000-0002-0000-0100-000000000000}">
      <formula1>L_Abteilung</formula1>
      <formula2>0</formula2>
    </dataValidation>
    <dataValidation type="list" allowBlank="1" sqref="F3:F42" xr:uid="{00000000-0002-0000-0100-000001000000}">
      <formula1>L_Standort</formula1>
      <formula2>0</formula2>
    </dataValidation>
    <dataValidation type="list" allowBlank="1" sqref="G3:G42" xr:uid="{00000000-0002-0000-0100-000002000000}">
      <formula1>L_Art</formula1>
      <formula2>0</formula2>
    </dataValidation>
    <dataValidation type="list" allowBlank="1" sqref="K3:K42" xr:uid="{00000000-0002-0000-0100-000003000000}">
      <formula1>L_Status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37C90"/>
  </sheetPr>
  <dimension ref="A1:D13"/>
  <sheetViews>
    <sheetView showGridLines="0" zoomScaleNormal="100" workbookViewId="0"/>
  </sheetViews>
  <sheetFormatPr baseColWidth="10" defaultColWidth="8.7109375" defaultRowHeight="15" x14ac:dyDescent="0.25"/>
  <cols>
    <col min="1" max="4" width="20" customWidth="1"/>
  </cols>
  <sheetData>
    <row r="1" spans="1:4" ht="25.5" customHeight="1" x14ac:dyDescent="0.25">
      <c r="A1" s="49" t="s">
        <v>156</v>
      </c>
      <c r="B1" s="49"/>
      <c r="C1" s="49"/>
      <c r="D1" s="49"/>
    </row>
    <row r="2" spans="1:4" ht="21.75" customHeight="1" x14ac:dyDescent="0.25">
      <c r="A2" s="40" t="s">
        <v>13</v>
      </c>
      <c r="B2" s="40" t="s">
        <v>41</v>
      </c>
      <c r="C2" s="40" t="s">
        <v>157</v>
      </c>
      <c r="D2" s="40" t="s">
        <v>28</v>
      </c>
    </row>
    <row r="3" spans="1:4" x14ac:dyDescent="0.25">
      <c r="A3" s="41" t="s">
        <v>17</v>
      </c>
      <c r="B3" s="41" t="s">
        <v>58</v>
      </c>
      <c r="C3" s="41" t="s">
        <v>59</v>
      </c>
      <c r="D3" s="41" t="s">
        <v>30</v>
      </c>
    </row>
    <row r="4" spans="1:4" x14ac:dyDescent="0.25">
      <c r="A4" s="42" t="s">
        <v>18</v>
      </c>
      <c r="B4" s="42" t="s">
        <v>79</v>
      </c>
      <c r="C4" s="42" t="s">
        <v>93</v>
      </c>
      <c r="D4" s="42" t="s">
        <v>31</v>
      </c>
    </row>
    <row r="5" spans="1:4" x14ac:dyDescent="0.25">
      <c r="A5" s="41" t="s">
        <v>19</v>
      </c>
      <c r="B5" s="41" t="s">
        <v>113</v>
      </c>
      <c r="C5" s="41" t="s">
        <v>138</v>
      </c>
      <c r="D5" s="41" t="s">
        <v>32</v>
      </c>
    </row>
    <row r="6" spans="1:4" x14ac:dyDescent="0.25">
      <c r="A6" s="42" t="s">
        <v>20</v>
      </c>
      <c r="B6" s="42" t="s">
        <v>92</v>
      </c>
      <c r="C6" s="42" t="s">
        <v>146</v>
      </c>
      <c r="D6" s="42" t="s">
        <v>33</v>
      </c>
    </row>
    <row r="7" spans="1:4" x14ac:dyDescent="0.25">
      <c r="A7" s="41" t="s">
        <v>21</v>
      </c>
      <c r="C7" s="41" t="s">
        <v>132</v>
      </c>
      <c r="D7" s="41" t="s">
        <v>34</v>
      </c>
    </row>
    <row r="8" spans="1:4" x14ac:dyDescent="0.25">
      <c r="A8" s="42" t="s">
        <v>22</v>
      </c>
    </row>
    <row r="9" spans="1:4" x14ac:dyDescent="0.25">
      <c r="A9" s="41" t="s">
        <v>23</v>
      </c>
    </row>
    <row r="10" spans="1:4" x14ac:dyDescent="0.25">
      <c r="A10" s="42" t="s">
        <v>24</v>
      </c>
    </row>
    <row r="11" spans="1:4" x14ac:dyDescent="0.25">
      <c r="A11" s="41" t="s">
        <v>25</v>
      </c>
    </row>
    <row r="13" spans="1:4" x14ac:dyDescent="0.25">
      <c r="A13" s="50" t="s">
        <v>158</v>
      </c>
      <c r="B13" s="50"/>
      <c r="C13" s="50"/>
      <c r="D13" s="50"/>
    </row>
  </sheetData>
  <mergeCells count="2">
    <mergeCell ref="A1:D1"/>
    <mergeCell ref="A13:D1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Übersicht</vt:lpstr>
      <vt:lpstr>Mitarbeiterliste</vt:lpstr>
      <vt:lpstr>Listen</vt:lpstr>
      <vt:lpstr>L_Abteilung</vt:lpstr>
      <vt:lpstr>L_Art</vt:lpstr>
      <vt:lpstr>L_Standort</vt:lpstr>
      <vt:lpstr>L_Status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2026-08-01T15:05:25Z</dcterms:created>
  <dcterms:modified xsi:type="dcterms:W3CDTF">2026-08-01T15:09:19Z</dcterms:modified>
  <dc:language>en-US</dc:language>
</cp:coreProperties>
</file>