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A7F7E320-7B69-4E21-AA81-A8B1BD561713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Notenübersicht" sheetId="1" r:id="rId1"/>
    <sheet name="Notenschlüssel" sheetId="2" r:id="rId2"/>
    <sheet name="Auswertun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4" i="1" l="1"/>
  <c r="J24" i="1" s="1"/>
  <c r="H23" i="1"/>
  <c r="I23" i="1" s="1"/>
  <c r="H22" i="1"/>
  <c r="J22" i="1" s="1"/>
  <c r="H21" i="1"/>
  <c r="J21" i="1" s="1"/>
  <c r="H20" i="1"/>
  <c r="I20" i="1" s="1"/>
  <c r="J19" i="1"/>
  <c r="H19" i="1"/>
  <c r="I19" i="1" s="1"/>
  <c r="H18" i="1"/>
  <c r="J18" i="1" s="1"/>
  <c r="H17" i="1"/>
  <c r="I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I10" i="1" s="1"/>
  <c r="J9" i="1"/>
  <c r="I9" i="1"/>
  <c r="H9" i="1"/>
  <c r="H26" i="1" s="1"/>
  <c r="H6" i="1"/>
  <c r="J20" i="1" l="1"/>
  <c r="I14" i="1"/>
  <c r="I21" i="1"/>
  <c r="I13" i="1"/>
  <c r="I15" i="1"/>
  <c r="I22" i="1"/>
  <c r="I16" i="1"/>
  <c r="J23" i="1"/>
  <c r="J10" i="1"/>
  <c r="J17" i="1"/>
  <c r="I24" i="1"/>
  <c r="C15" i="3"/>
  <c r="I11" i="1"/>
  <c r="C20" i="3" s="1"/>
  <c r="C16" i="3"/>
  <c r="I18" i="1"/>
  <c r="C26" i="1"/>
  <c r="C17" i="3"/>
  <c r="F26" i="1"/>
  <c r="I12" i="1"/>
  <c r="C9" i="3" l="1"/>
  <c r="C6" i="3"/>
  <c r="C8" i="3"/>
  <c r="C11" i="3"/>
  <c r="C10" i="3"/>
  <c r="J26" i="1"/>
  <c r="C7" i="3"/>
  <c r="C19" i="3"/>
  <c r="C18" i="3"/>
  <c r="C12" i="3" l="1"/>
  <c r="D11" i="3" s="1"/>
  <c r="D8" i="3"/>
  <c r="D9" i="3"/>
  <c r="D6" i="3" l="1"/>
  <c r="D10" i="3"/>
  <c r="D7" i="3"/>
  <c r="D12" i="3" l="1"/>
</calcChain>
</file>

<file path=xl/sharedStrings.xml><?xml version="1.0" encoding="utf-8"?>
<sst xmlns="http://schemas.openxmlformats.org/spreadsheetml/2006/main" count="109" uniqueCount="96">
  <si>
    <t>NOTENÜBERSICHT</t>
  </si>
  <si>
    <t>Leistungsübersicht &amp; automatische Notenberechnung</t>
  </si>
  <si>
    <t>Klasse</t>
  </si>
  <si>
    <t>9b</t>
  </si>
  <si>
    <t>Fach</t>
  </si>
  <si>
    <t>Deutsch</t>
  </si>
  <si>
    <t>Lehrkraft</t>
  </si>
  <si>
    <t>M. Berger</t>
  </si>
  <si>
    <t>Zeitraum</t>
  </si>
  <si>
    <t xml:space="preserve">  Gewichtung der Leistungen  (Summe muss 100 % ergeben)</t>
  </si>
  <si>
    <t>Gewichtung je Kategorie</t>
  </si>
  <si>
    <t>← Summe der Gewichtung</t>
  </si>
  <si>
    <t>Nr.</t>
  </si>
  <si>
    <t>Name</t>
  </si>
  <si>
    <t>Klausur</t>
  </si>
  <si>
    <t>Kurztest</t>
  </si>
  <si>
    <t>Mündl.
Mitarbeit</t>
  </si>
  <si>
    <t>Präsentation</t>
  </si>
  <si>
    <t>Projektarbeit</t>
  </si>
  <si>
    <t>Ø gewichtet</t>
  </si>
  <si>
    <t>Endnote</t>
  </si>
  <si>
    <t>Bewertung</t>
  </si>
  <si>
    <t>Neumann, Jonas</t>
  </si>
  <si>
    <t>Wagner, Mia</t>
  </si>
  <si>
    <t>Hartmann, Leon</t>
  </si>
  <si>
    <t>Krüger, Sophie</t>
  </si>
  <si>
    <t>Lange, Finn</t>
  </si>
  <si>
    <t>Schäfer, Lena</t>
  </si>
  <si>
    <t>Vogel, Noah</t>
  </si>
  <si>
    <t>Böhm, Clara</t>
  </si>
  <si>
    <t>Zimmermann, Elias</t>
  </si>
  <si>
    <t>Frank, Marie</t>
  </si>
  <si>
    <t>Kaiser, David</t>
  </si>
  <si>
    <t>Roth, Hanna</t>
  </si>
  <si>
    <t>Klassendurchschnitt (Ø)</t>
  </si>
  <si>
    <t>Beste Note (Ø)</t>
  </si>
  <si>
    <t>Schwächste (Ø)</t>
  </si>
  <si>
    <t>Einträge</t>
  </si>
  <si>
    <t xml:space="preserve">  So nutzen Sie diese Vorlage</t>
  </si>
  <si>
    <t>•  Amber hinterlegte Felder sind Eingabefelder – tragen Sie Noten von 1 bis 6 ein (Zwischennoten wie 1,7 oder 2,3 sind möglich).</t>
  </si>
  <si>
    <t>•  Ø gewichtet, Endnote und Bewertung berechnen sich automatisch. Gewichtung (Zeile 6) und Notenschlüssel sind frei anpassbar.</t>
  </si>
  <si>
    <t>Farbskala:</t>
  </si>
  <si>
    <t>1 Sehr gut</t>
  </si>
  <si>
    <t>2 Gut</t>
  </si>
  <si>
    <t>3 Befriedigend</t>
  </si>
  <si>
    <t>4 Ausreichend</t>
  </si>
  <si>
    <t>5 Mangelhaft</t>
  </si>
  <si>
    <t>6 Ungenügend</t>
  </si>
  <si>
    <t>NOTENSCHLÜSSEL</t>
  </si>
  <si>
    <t>Schwellenwerte für die Endnote – frei anpassbar</t>
  </si>
  <si>
    <t xml:space="preserve">  Notenskala</t>
  </si>
  <si>
    <t>Ø-Note ab</t>
  </si>
  <si>
    <t>Beschreibung</t>
  </si>
  <si>
    <t>Sehr gut</t>
  </si>
  <si>
    <t>Die Leistung entspricht den Anforderungen in besonderem Maße.</t>
  </si>
  <si>
    <t>Gut</t>
  </si>
  <si>
    <t>Die Leistung entspricht den Anforderungen voll.</t>
  </si>
  <si>
    <t>Befriedigend</t>
  </si>
  <si>
    <t>Die Leistung entspricht den Anforderungen im Allgemeinen.</t>
  </si>
  <si>
    <t>Ausreichend</t>
  </si>
  <si>
    <t>Die Leistung weist Mängel auf, entspricht im Ganzen aber noch.</t>
  </si>
  <si>
    <t>Mangelhaft</t>
  </si>
  <si>
    <t>Die Leistung entspricht den Anforderungen nicht, notwendige Grundlagen sind vorhanden.</t>
  </si>
  <si>
    <t>Ungenügend</t>
  </si>
  <si>
    <t>Die Leistung entspricht den Anforderungen nicht, die Grundlagen fehlen.</t>
  </si>
  <si>
    <t xml:space="preserve">  Notentendenzen – Dezimalwerte für +/− Noten (Referenz)</t>
  </si>
  <si>
    <t>Zeichen</t>
  </si>
  <si>
    <t>Wert</t>
  </si>
  <si>
    <t>1+</t>
  </si>
  <si>
    <t>3</t>
  </si>
  <si>
    <t>1</t>
  </si>
  <si>
    <t>3-</t>
  </si>
  <si>
    <t>1-</t>
  </si>
  <si>
    <t>4+</t>
  </si>
  <si>
    <t>2+</t>
  </si>
  <si>
    <t>4</t>
  </si>
  <si>
    <t>2</t>
  </si>
  <si>
    <t>4-</t>
  </si>
  <si>
    <t>2-</t>
  </si>
  <si>
    <t>5</t>
  </si>
  <si>
    <t>3+</t>
  </si>
  <si>
    <t>6</t>
  </si>
  <si>
    <t>Tipp: Diese Werte können direkt als Note eingetragen werden (z. B. 1,7 für die Tendenz 2+).</t>
  </si>
  <si>
    <t>AUSWERTUNG</t>
  </si>
  <si>
    <t>Notenverteilung &amp; Kennzahlen – aktualisiert sich automatisch</t>
  </si>
  <si>
    <t xml:space="preserve">  Notenverteilung</t>
  </si>
  <si>
    <t>Anzahl</t>
  </si>
  <si>
    <t>Anteil</t>
  </si>
  <si>
    <t>Gesamt</t>
  </si>
  <si>
    <t xml:space="preserve">  Kennzahlen</t>
  </si>
  <si>
    <t>Klassendurchschnitt (Ø gewichtet)</t>
  </si>
  <si>
    <t>Schwächste Note (Ø)</t>
  </si>
  <si>
    <t>Anzahl erfasster Schüler:innen</t>
  </si>
  <si>
    <t>Bestanden (Endnote 1–4)</t>
  </si>
  <si>
    <t>Nicht bestanden (Endnote 5–6)</t>
  </si>
  <si>
    <t>1. HJ · Schuljahr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</si>
</sst>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%"/>
    <numFmt numFmtId="165" formatCode="0.#"/>
    <numFmt numFmtId="166" formatCode="0.0"/>
    <numFmt numFmtId="167" formatCode="0.0\ %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"/>
      <color rgb="FFFFFFFF"/>
      <name val="Calibri"/>
      <charset val="1"/>
    </font>
    <font>
      <b/>
      <sz val="10"/>
      <color rgb="FF0B5563"/>
      <name val="Calibri"/>
      <charset val="1"/>
    </font>
    <font>
      <sz val="10"/>
      <color rgb="FF1F2A2E"/>
      <name val="Calibri"/>
      <charset val="1"/>
    </font>
    <font>
      <b/>
      <sz val="11"/>
      <color rgb="FF0B5563"/>
      <name val="Calibri"/>
      <charset val="1"/>
    </font>
    <font>
      <b/>
      <sz val="10"/>
      <color rgb="FF1F2A2E"/>
      <name val="Calibri"/>
      <charset val="1"/>
    </font>
    <font>
      <b/>
      <sz val="10"/>
      <color rgb="FF12808F"/>
      <name val="Calibri"/>
      <charset val="1"/>
    </font>
    <font>
      <b/>
      <sz val="10"/>
      <color rgb="FFFFFFFF"/>
      <name val="Calibri"/>
      <charset val="1"/>
    </font>
    <font>
      <sz val="9"/>
      <color rgb="FF7A8A8D"/>
      <name val="Calibri"/>
      <charset val="1"/>
    </font>
    <font>
      <sz val="10"/>
      <color rgb="FF7A8A8D"/>
      <name val="Calibri"/>
      <charset val="1"/>
    </font>
    <font>
      <b/>
      <sz val="11"/>
      <color rgb="FF1F2A2E"/>
      <name val="Calibri"/>
      <charset val="1"/>
    </font>
    <font>
      <b/>
      <sz val="9"/>
      <color rgb="FFFFFFFF"/>
      <name val="Calibri"/>
      <charset val="1"/>
    </font>
    <font>
      <sz val="9"/>
      <color rgb="FF44585C"/>
      <name val="Calibri"/>
      <charset val="1"/>
    </font>
    <font>
      <b/>
      <sz val="9"/>
      <color rgb="FF0B5563"/>
      <name val="Calibri"/>
      <charset val="1"/>
    </font>
    <font>
      <b/>
      <sz val="9"/>
      <color rgb="FF1F2A2E"/>
      <name val="Calibri"/>
      <charset val="1"/>
    </font>
    <font>
      <b/>
      <sz val="20"/>
      <color rgb="FFFFFFFF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0B5563"/>
        <bgColor rgb="FF44585C"/>
      </patternFill>
    </fill>
    <fill>
      <patternFill patternType="solid">
        <fgColor rgb="FF12808F"/>
        <bgColor rgb="FF0066CC"/>
      </patternFill>
    </fill>
    <fill>
      <patternFill patternType="solid">
        <fgColor rgb="FFFCEFDD"/>
        <bgColor rgb="FFEFF3F4"/>
      </patternFill>
    </fill>
    <fill>
      <patternFill patternType="solid">
        <fgColor rgb="FFE3F1F2"/>
        <bgColor rgb="FFEFF3F4"/>
      </patternFill>
    </fill>
    <fill>
      <patternFill patternType="solid">
        <fgColor rgb="FFF2994A"/>
        <bgColor rgb="FFF6A07A"/>
      </patternFill>
    </fill>
    <fill>
      <patternFill patternType="solid">
        <fgColor rgb="FFFFFFFF"/>
        <bgColor rgb="FFF2F9F9"/>
      </patternFill>
    </fill>
    <fill>
      <patternFill patternType="solid">
        <fgColor rgb="FFEFF3F4"/>
        <bgColor rgb="FFF2F9F9"/>
      </patternFill>
    </fill>
    <fill>
      <patternFill patternType="solid">
        <fgColor rgb="FFF2F9F9"/>
        <bgColor rgb="FFEFF3F4"/>
      </patternFill>
    </fill>
    <fill>
      <patternFill patternType="solid">
        <fgColor rgb="FF63BE7B"/>
        <bgColor rgb="FF7A8A8D"/>
      </patternFill>
    </fill>
    <fill>
      <patternFill patternType="solid">
        <fgColor rgb="FFAED581"/>
        <bgColor rgb="FFBFD4D6"/>
      </patternFill>
    </fill>
    <fill>
      <patternFill patternType="solid">
        <fgColor rgb="FFFFE08A"/>
        <bgColor rgb="FFFFFF99"/>
      </patternFill>
    </fill>
    <fill>
      <patternFill patternType="solid">
        <fgColor rgb="FFFFC15E"/>
        <bgColor rgb="FFF6A07A"/>
      </patternFill>
    </fill>
    <fill>
      <patternFill patternType="solid">
        <fgColor rgb="FFF6A07A"/>
        <bgColor rgb="FFF2994A"/>
      </patternFill>
    </fill>
    <fill>
      <patternFill patternType="solid">
        <fgColor rgb="FFF08373"/>
        <bgColor rgb="FFF2994A"/>
      </patternFill>
    </fill>
  </fills>
  <borders count="3">
    <border>
      <left/>
      <right/>
      <top/>
      <bottom/>
      <diagonal/>
    </border>
    <border>
      <left style="thin">
        <color rgb="FFBFD4D6"/>
      </left>
      <right style="thin">
        <color rgb="FFBFD4D6"/>
      </right>
      <top style="thin">
        <color rgb="FFBFD4D6"/>
      </top>
      <bottom style="thin">
        <color rgb="FFBFD4D6"/>
      </bottom>
      <diagonal/>
    </border>
    <border>
      <left style="thin">
        <color rgb="FFBFD4D6"/>
      </left>
      <right/>
      <top style="thin">
        <color rgb="FFBFD4D6"/>
      </top>
      <bottom style="thin">
        <color rgb="FFBFD4D6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9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66" fontId="4" fillId="9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 vertical="center"/>
    </xf>
    <xf numFmtId="167" fontId="3" fillId="5" borderId="1" xfId="0" applyNumberFormat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/>
    </xf>
    <xf numFmtId="2" fontId="5" fillId="9" borderId="1" xfId="0" applyNumberFormat="1" applyFont="1" applyFill="1" applyBorder="1" applyAlignment="1">
      <alignment horizontal="center" vertical="center"/>
    </xf>
    <xf numFmtId="1" fontId="5" fillId="9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2">
    <dxf>
      <font>
        <b/>
        <color rgb="FFFFFFFF"/>
        <name val="Calibri"/>
        <charset val="1"/>
      </font>
      <fill>
        <patternFill>
          <bgColor rgb="FFF08373"/>
        </patternFill>
      </fill>
    </dxf>
    <dxf>
      <font>
        <b/>
        <color rgb="FFFFFFFF"/>
        <name val="Calibri"/>
        <charset val="1"/>
      </font>
      <fill>
        <patternFill>
          <bgColor rgb="FF63BE7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808F"/>
      <rgbColor rgb="FFD9D9D9"/>
      <rgbColor rgb="FF878787"/>
      <rgbColor rgb="FF9999FF"/>
      <rgbColor rgb="FF993366"/>
      <rgbColor rgb="FFFCEFDD"/>
      <rgbColor rgb="FFE3F1F2"/>
      <rgbColor rgb="FF660066"/>
      <rgbColor rgb="FFF08373"/>
      <rgbColor rgb="FF0066CC"/>
      <rgbColor rgb="FFBFD4D6"/>
      <rgbColor rgb="FF000080"/>
      <rgbColor rgb="FFFF00FF"/>
      <rgbColor rgb="FFFFFF00"/>
      <rgbColor rgb="FF00FFFF"/>
      <rgbColor rgb="FF800080"/>
      <rgbColor rgb="FF800000"/>
      <rgbColor rgb="FF00C15E"/>
      <rgbColor rgb="FF0000FF"/>
      <rgbColor rgb="FF00CCFF"/>
      <rgbColor rgb="FFF2F9F9"/>
      <rgbColor rgb="FFEFF3F4"/>
      <rgbColor rgb="FFFFFF99"/>
      <rgbColor rgb="FFAED581"/>
      <rgbColor rgb="FFF6A07A"/>
      <rgbColor rgb="FFCC99FF"/>
      <rgbColor rgb="FFFFE08A"/>
      <rgbColor rgb="FF3366FF"/>
      <rgbColor rgb="FF00E08A"/>
      <rgbColor rgb="FF99CC00"/>
      <rgbColor rgb="FFFFC15E"/>
      <rgbColor rgb="FFF2994A"/>
      <rgbColor rgb="FFFF6600"/>
      <rgbColor rgb="FF4F81BD"/>
      <rgbColor rgb="FF7A8A8D"/>
      <rgbColor rgb="FF0B5563"/>
      <rgbColor rgb="FF63BE7B"/>
      <rgbColor rgb="FF003300"/>
      <rgbColor rgb="FF333300"/>
      <rgbColor rgb="FF993300"/>
      <rgbColor rgb="FF993366"/>
      <rgbColor rgb="FF44585C"/>
      <rgbColor rgb="FF1F2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Notenverteilung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63BE7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727-4035-9927-9047FD532041}"/>
              </c:ext>
            </c:extLst>
          </c:dPt>
          <c:dPt>
            <c:idx val="1"/>
            <c:invertIfNegative val="0"/>
            <c:bubble3D val="0"/>
            <c:spPr>
              <a:solidFill>
                <a:srgbClr val="AED58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27-4035-9927-9047FD532041}"/>
              </c:ext>
            </c:extLst>
          </c:dPt>
          <c:dPt>
            <c:idx val="2"/>
            <c:invertIfNegative val="0"/>
            <c:bubble3D val="0"/>
            <c:spPr>
              <a:solidFill>
                <a:srgbClr val="00E08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27-4035-9927-9047FD532041}"/>
              </c:ext>
            </c:extLst>
          </c:dPt>
          <c:dPt>
            <c:idx val="3"/>
            <c:invertIfNegative val="0"/>
            <c:bubble3D val="0"/>
            <c:spPr>
              <a:solidFill>
                <a:srgbClr val="00C1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27-4035-9927-9047FD532041}"/>
              </c:ext>
            </c:extLst>
          </c:dPt>
          <c:dPt>
            <c:idx val="4"/>
            <c:invertIfNegative val="0"/>
            <c:bubble3D val="0"/>
            <c:spPr>
              <a:solidFill>
                <a:srgbClr val="F6A07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27-4035-9927-9047FD532041}"/>
              </c:ext>
            </c:extLst>
          </c:dPt>
          <c:dPt>
            <c:idx val="5"/>
            <c:invertIfNegative val="0"/>
            <c:bubble3D val="0"/>
            <c:spPr>
              <a:solidFill>
                <a:srgbClr val="F0837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27-4035-9927-9047FD53204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3727-4035-9927-9047FD53204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3727-4035-9927-9047FD532041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3727-4035-9927-9047FD532041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3727-4035-9927-9047FD532041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3727-4035-9927-9047FD532041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3727-4035-9927-9047FD532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Auswertung!$A$6:$A$11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Auswertung!$C$6:$C$11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727-4035-9927-9047FD53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91498"/>
        <c:axId val="13017617"/>
      </c:barChart>
      <c:catAx>
        <c:axId val="9509149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017617"/>
        <c:crosses val="autoZero"/>
        <c:auto val="1"/>
        <c:lblAlgn val="ctr"/>
        <c:lblOffset val="100"/>
        <c:noMultiLvlLbl val="0"/>
      </c:catAx>
      <c:valAx>
        <c:axId val="1301761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509149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11</xdr:col>
      <xdr:colOff>134640</xdr:colOff>
      <xdr:row>16</xdr:row>
      <xdr:rowOff>108720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2808F"/>
    <pageSetUpPr fitToPage="1"/>
  </sheetPr>
  <dimension ref="A1:J31"/>
  <sheetViews>
    <sheetView showGridLines="0"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41" sqref="H41"/>
    </sheetView>
  </sheetViews>
  <sheetFormatPr baseColWidth="10" defaultColWidth="8.7109375" defaultRowHeight="15" x14ac:dyDescent="0.25"/>
  <cols>
    <col min="1" max="1" width="5" customWidth="1"/>
    <col min="2" max="2" width="23" customWidth="1"/>
    <col min="3" max="4" width="13" customWidth="1"/>
    <col min="5" max="5" width="15" customWidth="1"/>
    <col min="6" max="8" width="13" customWidth="1"/>
    <col min="9" max="9" width="10" customWidth="1"/>
    <col min="10" max="10" width="15" customWidth="1"/>
  </cols>
  <sheetData>
    <row r="1" spans="1:10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customHeight="1" x14ac:dyDescent="0.25">
      <c r="A3" s="15" t="s">
        <v>2</v>
      </c>
      <c r="B3" s="16" t="s">
        <v>3</v>
      </c>
      <c r="C3" s="15" t="s">
        <v>4</v>
      </c>
      <c r="D3" s="16" t="s">
        <v>5</v>
      </c>
      <c r="E3" s="15" t="s">
        <v>6</v>
      </c>
      <c r="F3" s="16" t="s">
        <v>7</v>
      </c>
      <c r="G3" s="12" t="s">
        <v>8</v>
      </c>
      <c r="H3" s="12"/>
      <c r="I3" s="11" t="s">
        <v>95</v>
      </c>
      <c r="J3" s="11"/>
    </row>
    <row r="4" spans="1:10" ht="6" customHeight="1" x14ac:dyDescent="0.25"/>
    <row r="5" spans="1:10" ht="19.5" customHeight="1" x14ac:dyDescent="0.25">
      <c r="A5" s="10" t="s">
        <v>9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8" customHeight="1" x14ac:dyDescent="0.25">
      <c r="A6" s="9" t="s">
        <v>10</v>
      </c>
      <c r="B6" s="9"/>
      <c r="C6" s="17">
        <v>0.35</v>
      </c>
      <c r="D6" s="17">
        <v>0.15</v>
      </c>
      <c r="E6" s="17">
        <v>0.25</v>
      </c>
      <c r="F6" s="17">
        <v>0.1</v>
      </c>
      <c r="G6" s="17">
        <v>0.15</v>
      </c>
      <c r="H6" s="18">
        <f>SUM(C6:G6)</f>
        <v>1</v>
      </c>
      <c r="I6" s="8" t="s">
        <v>11</v>
      </c>
      <c r="J6" s="8"/>
    </row>
    <row r="7" spans="1:10" ht="6" customHeight="1" x14ac:dyDescent="0.25"/>
    <row r="8" spans="1:10" ht="30" customHeight="1" x14ac:dyDescent="0.25">
      <c r="A8" s="19" t="s">
        <v>12</v>
      </c>
      <c r="B8" s="19" t="s">
        <v>13</v>
      </c>
      <c r="C8" s="20" t="s">
        <v>14</v>
      </c>
      <c r="D8" s="20" t="s">
        <v>15</v>
      </c>
      <c r="E8" s="20" t="s">
        <v>16</v>
      </c>
      <c r="F8" s="20" t="s">
        <v>17</v>
      </c>
      <c r="G8" s="20" t="s">
        <v>18</v>
      </c>
      <c r="H8" s="21" t="s">
        <v>19</v>
      </c>
      <c r="I8" s="21" t="s">
        <v>20</v>
      </c>
      <c r="J8" s="21" t="s">
        <v>21</v>
      </c>
    </row>
    <row r="9" spans="1:10" x14ac:dyDescent="0.25">
      <c r="A9" s="22">
        <v>1</v>
      </c>
      <c r="B9" s="16" t="s">
        <v>22</v>
      </c>
      <c r="C9" s="23">
        <v>1</v>
      </c>
      <c r="D9" s="23">
        <v>2</v>
      </c>
      <c r="E9" s="23">
        <v>1</v>
      </c>
      <c r="F9" s="23">
        <v>1</v>
      </c>
      <c r="G9" s="23">
        <v>2</v>
      </c>
      <c r="H9" s="24">
        <f t="shared" ref="H9:H24" si="0">IFERROR(ROUND(SUMPRODUCT(C9:G9,$C$6:$G$6)/SUMPRODUCT((C9:G9&lt;&gt;"")*$C$6:$G$6),2),"")</f>
        <v>1.3</v>
      </c>
      <c r="I9" s="25">
        <f>IF(H9="","",VLOOKUP(H9,Notenschlüssel!$A$6:$D$11,2,TRUE()))</f>
        <v>1</v>
      </c>
      <c r="J9" s="26" t="str">
        <f>IF(H9="","",VLOOKUP(H9,Notenschlüssel!$A$6:$D$11,3,TRUE()))</f>
        <v>Sehr gut</v>
      </c>
    </row>
    <row r="10" spans="1:10" x14ac:dyDescent="0.25">
      <c r="A10" s="27">
        <v>2</v>
      </c>
      <c r="B10" s="16" t="s">
        <v>23</v>
      </c>
      <c r="C10" s="23">
        <v>2</v>
      </c>
      <c r="D10" s="23">
        <v>2</v>
      </c>
      <c r="E10" s="23">
        <v>1</v>
      </c>
      <c r="F10" s="23">
        <v>2</v>
      </c>
      <c r="G10" s="23">
        <v>2</v>
      </c>
      <c r="H10" s="24">
        <f t="shared" si="0"/>
        <v>1.75</v>
      </c>
      <c r="I10" s="25">
        <f>IF(H10="","",VLOOKUP(H10,Notenschlüssel!$A$6:$D$11,2,TRUE()))</f>
        <v>2</v>
      </c>
      <c r="J10" s="26" t="str">
        <f>IF(H10="","",VLOOKUP(H10,Notenschlüssel!$A$6:$D$11,3,TRUE()))</f>
        <v>Gut</v>
      </c>
    </row>
    <row r="11" spans="1:10" x14ac:dyDescent="0.25">
      <c r="A11" s="22">
        <v>3</v>
      </c>
      <c r="B11" s="16" t="s">
        <v>24</v>
      </c>
      <c r="C11" s="23">
        <v>3</v>
      </c>
      <c r="D11" s="23">
        <v>2</v>
      </c>
      <c r="E11" s="23">
        <v>3</v>
      </c>
      <c r="F11" s="23">
        <v>2</v>
      </c>
      <c r="G11" s="23">
        <v>3</v>
      </c>
      <c r="H11" s="24">
        <f t="shared" si="0"/>
        <v>2.75</v>
      </c>
      <c r="I11" s="25">
        <f>IF(H11="","",VLOOKUP(H11,Notenschlüssel!$A$6:$D$11,2,TRUE()))</f>
        <v>3</v>
      </c>
      <c r="J11" s="26" t="str">
        <f>IF(H11="","",VLOOKUP(H11,Notenschlüssel!$A$6:$D$11,3,TRUE()))</f>
        <v>Befriedigend</v>
      </c>
    </row>
    <row r="12" spans="1:10" x14ac:dyDescent="0.25">
      <c r="A12" s="27">
        <v>4</v>
      </c>
      <c r="B12" s="16" t="s">
        <v>25</v>
      </c>
      <c r="C12" s="23">
        <v>1</v>
      </c>
      <c r="D12" s="23">
        <v>1</v>
      </c>
      <c r="E12" s="23">
        <v>2</v>
      </c>
      <c r="F12" s="23">
        <v>1</v>
      </c>
      <c r="G12" s="23">
        <v>1</v>
      </c>
      <c r="H12" s="24">
        <f t="shared" si="0"/>
        <v>1.25</v>
      </c>
      <c r="I12" s="25">
        <f>IF(H12="","",VLOOKUP(H12,Notenschlüssel!$A$6:$D$11,2,TRUE()))</f>
        <v>1</v>
      </c>
      <c r="J12" s="26" t="str">
        <f>IF(H12="","",VLOOKUP(H12,Notenschlüssel!$A$6:$D$11,3,TRUE()))</f>
        <v>Sehr gut</v>
      </c>
    </row>
    <row r="13" spans="1:10" x14ac:dyDescent="0.25">
      <c r="A13" s="22">
        <v>5</v>
      </c>
      <c r="B13" s="16" t="s">
        <v>26</v>
      </c>
      <c r="C13" s="23">
        <v>4</v>
      </c>
      <c r="D13" s="23">
        <v>3</v>
      </c>
      <c r="E13" s="23">
        <v>4</v>
      </c>
      <c r="F13" s="23">
        <v>3</v>
      </c>
      <c r="G13" s="23">
        <v>4</v>
      </c>
      <c r="H13" s="24">
        <f t="shared" si="0"/>
        <v>3.75</v>
      </c>
      <c r="I13" s="25">
        <f>IF(H13="","",VLOOKUP(H13,Notenschlüssel!$A$6:$D$11,2,TRUE()))</f>
        <v>4</v>
      </c>
      <c r="J13" s="26" t="str">
        <f>IF(H13="","",VLOOKUP(H13,Notenschlüssel!$A$6:$D$11,3,TRUE()))</f>
        <v>Ausreichend</v>
      </c>
    </row>
    <row r="14" spans="1:10" x14ac:dyDescent="0.25">
      <c r="A14" s="27">
        <v>6</v>
      </c>
      <c r="B14" s="16" t="s">
        <v>27</v>
      </c>
      <c r="C14" s="23">
        <v>2</v>
      </c>
      <c r="D14" s="23">
        <v>3</v>
      </c>
      <c r="E14" s="23">
        <v>2</v>
      </c>
      <c r="F14" s="23">
        <v>3</v>
      </c>
      <c r="G14" s="23">
        <v>2</v>
      </c>
      <c r="H14" s="24">
        <f t="shared" si="0"/>
        <v>2.25</v>
      </c>
      <c r="I14" s="25">
        <f>IF(H14="","",VLOOKUP(H14,Notenschlüssel!$A$6:$D$11,2,TRUE()))</f>
        <v>2</v>
      </c>
      <c r="J14" s="26" t="str">
        <f>IF(H14="","",VLOOKUP(H14,Notenschlüssel!$A$6:$D$11,3,TRUE()))</f>
        <v>Gut</v>
      </c>
    </row>
    <row r="15" spans="1:10" x14ac:dyDescent="0.25">
      <c r="A15" s="22">
        <v>7</v>
      </c>
      <c r="B15" s="16" t="s">
        <v>28</v>
      </c>
      <c r="C15" s="23">
        <v>3</v>
      </c>
      <c r="D15" s="23">
        <v>4</v>
      </c>
      <c r="E15" s="23">
        <v>3</v>
      </c>
      <c r="F15" s="23">
        <v>4</v>
      </c>
      <c r="G15" s="23">
        <v>3</v>
      </c>
      <c r="H15" s="24">
        <f t="shared" si="0"/>
        <v>3.25</v>
      </c>
      <c r="I15" s="25">
        <f>IF(H15="","",VLOOKUP(H15,Notenschlüssel!$A$6:$D$11,2,TRUE()))</f>
        <v>3</v>
      </c>
      <c r="J15" s="26" t="str">
        <f>IF(H15="","",VLOOKUP(H15,Notenschlüssel!$A$6:$D$11,3,TRUE()))</f>
        <v>Befriedigend</v>
      </c>
    </row>
    <row r="16" spans="1:10" x14ac:dyDescent="0.25">
      <c r="A16" s="27">
        <v>8</v>
      </c>
      <c r="B16" s="16" t="s">
        <v>29</v>
      </c>
      <c r="C16" s="23">
        <v>1</v>
      </c>
      <c r="D16" s="23">
        <v>2</v>
      </c>
      <c r="E16" s="23">
        <v>1</v>
      </c>
      <c r="F16" s="23">
        <v>2</v>
      </c>
      <c r="G16" s="23">
        <v>1</v>
      </c>
      <c r="H16" s="24">
        <f t="shared" si="0"/>
        <v>1.25</v>
      </c>
      <c r="I16" s="25">
        <f>IF(H16="","",VLOOKUP(H16,Notenschlüssel!$A$6:$D$11,2,TRUE()))</f>
        <v>1</v>
      </c>
      <c r="J16" s="26" t="str">
        <f>IF(H16="","",VLOOKUP(H16,Notenschlüssel!$A$6:$D$11,3,TRUE()))</f>
        <v>Sehr gut</v>
      </c>
    </row>
    <row r="17" spans="1:10" x14ac:dyDescent="0.25">
      <c r="A17" s="22">
        <v>9</v>
      </c>
      <c r="B17" s="16" t="s">
        <v>30</v>
      </c>
      <c r="C17" s="23">
        <v>5</v>
      </c>
      <c r="D17" s="23">
        <v>4</v>
      </c>
      <c r="E17" s="23">
        <v>5</v>
      </c>
      <c r="F17" s="23">
        <v>4</v>
      </c>
      <c r="G17" s="23">
        <v>5</v>
      </c>
      <c r="H17" s="24">
        <f t="shared" si="0"/>
        <v>4.75</v>
      </c>
      <c r="I17" s="25">
        <f>IF(H17="","",VLOOKUP(H17,Notenschlüssel!$A$6:$D$11,2,TRUE()))</f>
        <v>5</v>
      </c>
      <c r="J17" s="26" t="str">
        <f>IF(H17="","",VLOOKUP(H17,Notenschlüssel!$A$6:$D$11,3,TRUE()))</f>
        <v>Mangelhaft</v>
      </c>
    </row>
    <row r="18" spans="1:10" x14ac:dyDescent="0.25">
      <c r="A18" s="27">
        <v>10</v>
      </c>
      <c r="B18" s="16" t="s">
        <v>31</v>
      </c>
      <c r="C18" s="23">
        <v>2</v>
      </c>
      <c r="D18" s="23">
        <v>2</v>
      </c>
      <c r="E18" s="23">
        <v>3</v>
      </c>
      <c r="F18" s="23">
        <v>2</v>
      </c>
      <c r="G18" s="23">
        <v>3</v>
      </c>
      <c r="H18" s="24">
        <f t="shared" si="0"/>
        <v>2.4</v>
      </c>
      <c r="I18" s="25">
        <f>IF(H18="","",VLOOKUP(H18,Notenschlüssel!$A$6:$D$11,2,TRUE()))</f>
        <v>2</v>
      </c>
      <c r="J18" s="26" t="str">
        <f>IF(H18="","",VLOOKUP(H18,Notenschlüssel!$A$6:$D$11,3,TRUE()))</f>
        <v>Gut</v>
      </c>
    </row>
    <row r="19" spans="1:10" x14ac:dyDescent="0.25">
      <c r="A19" s="22">
        <v>11</v>
      </c>
      <c r="B19" s="16" t="s">
        <v>32</v>
      </c>
      <c r="C19" s="23">
        <v>4</v>
      </c>
      <c r="D19" s="23">
        <v>5</v>
      </c>
      <c r="E19" s="23">
        <v>4</v>
      </c>
      <c r="F19" s="23">
        <v>5</v>
      </c>
      <c r="G19" s="23">
        <v>4</v>
      </c>
      <c r="H19" s="24">
        <f t="shared" si="0"/>
        <v>4.25</v>
      </c>
      <c r="I19" s="25">
        <f>IF(H19="","",VLOOKUP(H19,Notenschlüssel!$A$6:$D$11,2,TRUE()))</f>
        <v>4</v>
      </c>
      <c r="J19" s="26" t="str">
        <f>IF(H19="","",VLOOKUP(H19,Notenschlüssel!$A$6:$D$11,3,TRUE()))</f>
        <v>Ausreichend</v>
      </c>
    </row>
    <row r="20" spans="1:10" x14ac:dyDescent="0.25">
      <c r="A20" s="27">
        <v>12</v>
      </c>
      <c r="B20" s="16" t="s">
        <v>33</v>
      </c>
      <c r="C20" s="23">
        <v>3</v>
      </c>
      <c r="D20" s="23">
        <v>3</v>
      </c>
      <c r="E20" s="23">
        <v>2</v>
      </c>
      <c r="F20" s="23">
        <v>3</v>
      </c>
      <c r="G20" s="23">
        <v>3</v>
      </c>
      <c r="H20" s="24">
        <f t="shared" si="0"/>
        <v>2.75</v>
      </c>
      <c r="I20" s="25">
        <f>IF(H20="","",VLOOKUP(H20,Notenschlüssel!$A$6:$D$11,2,TRUE()))</f>
        <v>3</v>
      </c>
      <c r="J20" s="26" t="str">
        <f>IF(H20="","",VLOOKUP(H20,Notenschlüssel!$A$6:$D$11,3,TRUE()))</f>
        <v>Befriedigend</v>
      </c>
    </row>
    <row r="21" spans="1:10" x14ac:dyDescent="0.25">
      <c r="A21" s="22">
        <v>13</v>
      </c>
      <c r="B21" s="16"/>
      <c r="C21" s="23"/>
      <c r="D21" s="23"/>
      <c r="E21" s="23"/>
      <c r="F21" s="23"/>
      <c r="G21" s="23"/>
      <c r="H21" s="24" t="str">
        <f t="shared" si="0"/>
        <v/>
      </c>
      <c r="I21" s="25" t="str">
        <f>IF(H21="","",VLOOKUP(H21,Notenschlüssel!$A$6:$D$11,2,TRUE()))</f>
        <v/>
      </c>
      <c r="J21" s="26" t="str">
        <f>IF(H21="","",VLOOKUP(H21,Notenschlüssel!$A$6:$D$11,3,TRUE()))</f>
        <v/>
      </c>
    </row>
    <row r="22" spans="1:10" x14ac:dyDescent="0.25">
      <c r="A22" s="27">
        <v>14</v>
      </c>
      <c r="B22" s="16"/>
      <c r="C22" s="23"/>
      <c r="D22" s="23"/>
      <c r="E22" s="23"/>
      <c r="F22" s="23"/>
      <c r="G22" s="23"/>
      <c r="H22" s="24" t="str">
        <f t="shared" si="0"/>
        <v/>
      </c>
      <c r="I22" s="25" t="str">
        <f>IF(H22="","",VLOOKUP(H22,Notenschlüssel!$A$6:$D$11,2,TRUE()))</f>
        <v/>
      </c>
      <c r="J22" s="26" t="str">
        <f>IF(H22="","",VLOOKUP(H22,Notenschlüssel!$A$6:$D$11,3,TRUE()))</f>
        <v/>
      </c>
    </row>
    <row r="23" spans="1:10" x14ac:dyDescent="0.25">
      <c r="A23" s="22">
        <v>15</v>
      </c>
      <c r="B23" s="16"/>
      <c r="C23" s="23"/>
      <c r="D23" s="23"/>
      <c r="E23" s="23"/>
      <c r="F23" s="23"/>
      <c r="G23" s="23"/>
      <c r="H23" s="24" t="str">
        <f t="shared" si="0"/>
        <v/>
      </c>
      <c r="I23" s="25" t="str">
        <f>IF(H23="","",VLOOKUP(H23,Notenschlüssel!$A$6:$D$11,2,TRUE()))</f>
        <v/>
      </c>
      <c r="J23" s="26" t="str">
        <f>IF(H23="","",VLOOKUP(H23,Notenschlüssel!$A$6:$D$11,3,TRUE()))</f>
        <v/>
      </c>
    </row>
    <row r="24" spans="1:10" x14ac:dyDescent="0.25">
      <c r="A24" s="27">
        <v>16</v>
      </c>
      <c r="B24" s="16"/>
      <c r="C24" s="23"/>
      <c r="D24" s="23"/>
      <c r="E24" s="23"/>
      <c r="F24" s="23"/>
      <c r="G24" s="23"/>
      <c r="H24" s="24" t="str">
        <f t="shared" si="0"/>
        <v/>
      </c>
      <c r="I24" s="25" t="str">
        <f>IF(H24="","",VLOOKUP(H24,Notenschlüssel!$A$6:$D$11,2,TRUE()))</f>
        <v/>
      </c>
      <c r="J24" s="26" t="str">
        <f>IF(H24="","",VLOOKUP(H24,Notenschlüssel!$A$6:$D$11,3,TRUE()))</f>
        <v/>
      </c>
    </row>
    <row r="25" spans="1:10" ht="6" customHeight="1" x14ac:dyDescent="0.25"/>
    <row r="26" spans="1:10" ht="19.5" customHeight="1" x14ac:dyDescent="0.25">
      <c r="A26" s="7" t="s">
        <v>34</v>
      </c>
      <c r="B26" s="7"/>
      <c r="C26" s="28">
        <f>ROUND(AVERAGE(H9:H24),2)</f>
        <v>2.64</v>
      </c>
      <c r="E26" s="29" t="s">
        <v>35</v>
      </c>
      <c r="F26" s="28">
        <f>MIN(H9:H24)</f>
        <v>1.25</v>
      </c>
      <c r="G26" s="29" t="s">
        <v>36</v>
      </c>
      <c r="H26" s="28">
        <f>MAX(H9:H24)</f>
        <v>4.75</v>
      </c>
      <c r="I26" s="29" t="s">
        <v>37</v>
      </c>
      <c r="J26" s="30">
        <f>COUNT(I9:I24)</f>
        <v>12</v>
      </c>
    </row>
    <row r="27" spans="1:10" ht="6" customHeight="1" x14ac:dyDescent="0.25"/>
    <row r="28" spans="1:10" ht="19.5" customHeight="1" x14ac:dyDescent="0.25">
      <c r="A28" s="10" t="s">
        <v>38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5.75" customHeight="1" x14ac:dyDescent="0.25">
      <c r="A29" s="6" t="s">
        <v>39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.75" customHeight="1" x14ac:dyDescent="0.25">
      <c r="A30" s="6" t="s">
        <v>40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8" customHeight="1" x14ac:dyDescent="0.25">
      <c r="A31" s="5" t="s">
        <v>41</v>
      </c>
      <c r="B31" s="5"/>
      <c r="C31" s="31" t="s">
        <v>42</v>
      </c>
      <c r="D31" s="32" t="s">
        <v>43</v>
      </c>
      <c r="E31" s="33" t="s">
        <v>44</v>
      </c>
      <c r="F31" s="34" t="s">
        <v>45</v>
      </c>
      <c r="G31" s="35" t="s">
        <v>46</v>
      </c>
      <c r="H31" s="36" t="s">
        <v>47</v>
      </c>
    </row>
  </sheetData>
  <mergeCells count="12">
    <mergeCell ref="A30:J30"/>
    <mergeCell ref="A31:B31"/>
    <mergeCell ref="A6:B6"/>
    <mergeCell ref="I6:J6"/>
    <mergeCell ref="A26:B26"/>
    <mergeCell ref="A28:J28"/>
    <mergeCell ref="A29:J29"/>
    <mergeCell ref="A1:J1"/>
    <mergeCell ref="A2:J2"/>
    <mergeCell ref="G3:H3"/>
    <mergeCell ref="I3:J3"/>
    <mergeCell ref="A5:J5"/>
  </mergeCells>
  <conditionalFormatting sqref="C9:G24">
    <cfRule type="colorScale" priority="2">
      <colorScale>
        <cfvo type="num" val="1"/>
        <cfvo type="num" val="3.5"/>
        <cfvo type="num" val="6"/>
        <color rgb="FF63BE7B"/>
        <color rgb="FFFFE08A"/>
        <color rgb="FFF08373"/>
      </colorScale>
    </cfRule>
  </conditionalFormatting>
  <conditionalFormatting sqref="H6">
    <cfRule type="cellIs" dxfId="1" priority="5" operator="equal">
      <formula>1</formula>
    </cfRule>
    <cfRule type="cellIs" dxfId="0" priority="6" operator="notEqual">
      <formula>1</formula>
    </cfRule>
  </conditionalFormatting>
  <conditionalFormatting sqref="H9:H24">
    <cfRule type="colorScale" priority="3">
      <colorScale>
        <cfvo type="num" val="1"/>
        <cfvo type="num" val="3.5"/>
        <cfvo type="num" val="6"/>
        <color rgb="FF63BE7B"/>
        <color rgb="FFFFE08A"/>
        <color rgb="FFF08373"/>
      </colorScale>
    </cfRule>
  </conditionalFormatting>
  <conditionalFormatting sqref="I9:I24">
    <cfRule type="colorScale" priority="4">
      <colorScale>
        <cfvo type="num" val="1"/>
        <cfvo type="num" val="3.5"/>
        <cfvo type="num" val="6"/>
        <color rgb="FF63BE7B"/>
        <color rgb="FFFFE08A"/>
        <color rgb="FFF08373"/>
      </colorScale>
    </cfRule>
  </conditionalFormatting>
  <pageMargins left="0.4" right="0.4" top="0.5" bottom="0.5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994A"/>
    <pageSetUpPr fitToPage="1"/>
  </sheetPr>
  <dimension ref="A1:D22"/>
  <sheetViews>
    <sheetView showGridLines="0" zoomScaleNormal="100" workbookViewId="0"/>
  </sheetViews>
  <sheetFormatPr baseColWidth="10" defaultColWidth="8.7109375" defaultRowHeight="15" x14ac:dyDescent="0.25"/>
  <cols>
    <col min="1" max="1" width="13" customWidth="1"/>
    <col min="2" max="2" width="11" customWidth="1"/>
    <col min="3" max="3" width="16" customWidth="1"/>
    <col min="4" max="4" width="52" customWidth="1"/>
  </cols>
  <sheetData>
    <row r="1" spans="1:4" ht="33.75" customHeight="1" x14ac:dyDescent="0.25">
      <c r="A1" s="4" t="s">
        <v>48</v>
      </c>
      <c r="B1" s="4"/>
      <c r="C1" s="4"/>
      <c r="D1" s="4"/>
    </row>
    <row r="2" spans="1:4" ht="19.5" customHeight="1" x14ac:dyDescent="0.25">
      <c r="A2" s="3" t="s">
        <v>49</v>
      </c>
      <c r="B2" s="3"/>
      <c r="C2" s="3"/>
      <c r="D2" s="3"/>
    </row>
    <row r="3" spans="1:4" ht="6" customHeight="1" x14ac:dyDescent="0.25"/>
    <row r="4" spans="1:4" ht="19.5" customHeight="1" x14ac:dyDescent="0.25">
      <c r="A4" s="10" t="s">
        <v>50</v>
      </c>
      <c r="B4" s="10"/>
      <c r="C4" s="10"/>
      <c r="D4" s="10"/>
    </row>
    <row r="5" spans="1:4" ht="19.5" customHeight="1" x14ac:dyDescent="0.25">
      <c r="A5" s="37" t="s">
        <v>51</v>
      </c>
      <c r="B5" s="37" t="s">
        <v>20</v>
      </c>
      <c r="C5" s="37" t="s">
        <v>21</v>
      </c>
      <c r="D5" s="37" t="s">
        <v>52</v>
      </c>
    </row>
    <row r="6" spans="1:4" ht="27.75" customHeight="1" x14ac:dyDescent="0.25">
      <c r="A6" s="38">
        <v>1</v>
      </c>
      <c r="B6" s="39">
        <v>1</v>
      </c>
      <c r="C6" s="40" t="s">
        <v>53</v>
      </c>
      <c r="D6" s="41" t="s">
        <v>54</v>
      </c>
    </row>
    <row r="7" spans="1:4" ht="27.75" customHeight="1" x14ac:dyDescent="0.25">
      <c r="A7" s="38">
        <v>1.5</v>
      </c>
      <c r="B7" s="42">
        <v>2</v>
      </c>
      <c r="C7" s="40" t="s">
        <v>55</v>
      </c>
      <c r="D7" s="41" t="s">
        <v>56</v>
      </c>
    </row>
    <row r="8" spans="1:4" ht="27.75" customHeight="1" x14ac:dyDescent="0.25">
      <c r="A8" s="38">
        <v>2.5</v>
      </c>
      <c r="B8" s="43">
        <v>3</v>
      </c>
      <c r="C8" s="40" t="s">
        <v>57</v>
      </c>
      <c r="D8" s="41" t="s">
        <v>58</v>
      </c>
    </row>
    <row r="9" spans="1:4" ht="27.75" customHeight="1" x14ac:dyDescent="0.25">
      <c r="A9" s="38">
        <v>3.5</v>
      </c>
      <c r="B9" s="44">
        <v>4</v>
      </c>
      <c r="C9" s="40" t="s">
        <v>59</v>
      </c>
      <c r="D9" s="41" t="s">
        <v>60</v>
      </c>
    </row>
    <row r="10" spans="1:4" ht="27.75" customHeight="1" x14ac:dyDescent="0.25">
      <c r="A10" s="38">
        <v>4.5</v>
      </c>
      <c r="B10" s="45">
        <v>5</v>
      </c>
      <c r="C10" s="40" t="s">
        <v>61</v>
      </c>
      <c r="D10" s="41" t="s">
        <v>62</v>
      </c>
    </row>
    <row r="11" spans="1:4" ht="27.75" customHeight="1" x14ac:dyDescent="0.25">
      <c r="A11" s="38">
        <v>5.5</v>
      </c>
      <c r="B11" s="46">
        <v>6</v>
      </c>
      <c r="C11" s="40" t="s">
        <v>63</v>
      </c>
      <c r="D11" s="41" t="s">
        <v>64</v>
      </c>
    </row>
    <row r="12" spans="1:4" ht="6" customHeight="1" x14ac:dyDescent="0.25"/>
    <row r="13" spans="1:4" ht="19.5" customHeight="1" x14ac:dyDescent="0.25">
      <c r="A13" s="10" t="s">
        <v>65</v>
      </c>
      <c r="B13" s="10"/>
      <c r="C13" s="10"/>
      <c r="D13" s="10"/>
    </row>
    <row r="14" spans="1:4" x14ac:dyDescent="0.25">
      <c r="A14" s="37" t="s">
        <v>66</v>
      </c>
      <c r="B14" s="37" t="s">
        <v>67</v>
      </c>
      <c r="C14" s="37" t="s">
        <v>66</v>
      </c>
      <c r="D14" s="37" t="s">
        <v>67</v>
      </c>
    </row>
    <row r="15" spans="1:4" x14ac:dyDescent="0.25">
      <c r="A15" s="47" t="s">
        <v>68</v>
      </c>
      <c r="B15" s="48">
        <v>0.7</v>
      </c>
      <c r="C15" s="47" t="s">
        <v>69</v>
      </c>
      <c r="D15" s="48">
        <v>3</v>
      </c>
    </row>
    <row r="16" spans="1:4" x14ac:dyDescent="0.25">
      <c r="A16" s="49" t="s">
        <v>70</v>
      </c>
      <c r="B16" s="50">
        <v>1</v>
      </c>
      <c r="C16" s="49" t="s">
        <v>71</v>
      </c>
      <c r="D16" s="50">
        <v>3.3</v>
      </c>
    </row>
    <row r="17" spans="1:4" x14ac:dyDescent="0.25">
      <c r="A17" s="47" t="s">
        <v>72</v>
      </c>
      <c r="B17" s="48">
        <v>1.3</v>
      </c>
      <c r="C17" s="47" t="s">
        <v>73</v>
      </c>
      <c r="D17" s="48">
        <v>3.7</v>
      </c>
    </row>
    <row r="18" spans="1:4" x14ac:dyDescent="0.25">
      <c r="A18" s="49" t="s">
        <v>74</v>
      </c>
      <c r="B18" s="50">
        <v>1.7</v>
      </c>
      <c r="C18" s="49" t="s">
        <v>75</v>
      </c>
      <c r="D18" s="50">
        <v>4</v>
      </c>
    </row>
    <row r="19" spans="1:4" x14ac:dyDescent="0.25">
      <c r="A19" s="47" t="s">
        <v>76</v>
      </c>
      <c r="B19" s="48">
        <v>2</v>
      </c>
      <c r="C19" s="47" t="s">
        <v>77</v>
      </c>
      <c r="D19" s="48">
        <v>4.3</v>
      </c>
    </row>
    <row r="20" spans="1:4" x14ac:dyDescent="0.25">
      <c r="A20" s="49" t="s">
        <v>78</v>
      </c>
      <c r="B20" s="50">
        <v>2.2999999999999998</v>
      </c>
      <c r="C20" s="49" t="s">
        <v>79</v>
      </c>
      <c r="D20" s="50">
        <v>5</v>
      </c>
    </row>
    <row r="21" spans="1:4" x14ac:dyDescent="0.25">
      <c r="A21" s="47" t="s">
        <v>80</v>
      </c>
      <c r="B21" s="48">
        <v>2.7</v>
      </c>
      <c r="C21" s="47" t="s">
        <v>81</v>
      </c>
      <c r="D21" s="48">
        <v>6</v>
      </c>
    </row>
    <row r="22" spans="1:4" x14ac:dyDescent="0.25">
      <c r="A22" s="8" t="s">
        <v>82</v>
      </c>
      <c r="B22" s="8"/>
      <c r="C22" s="8"/>
      <c r="D22" s="8"/>
    </row>
  </sheetData>
  <mergeCells count="5">
    <mergeCell ref="A1:D1"/>
    <mergeCell ref="A2:D2"/>
    <mergeCell ref="A4:D4"/>
    <mergeCell ref="A13:D13"/>
    <mergeCell ref="A22:D22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B5563"/>
    <pageSetUpPr fitToPage="1"/>
  </sheetPr>
  <dimension ref="A1:F20"/>
  <sheetViews>
    <sheetView showGridLines="0" zoomScaleNormal="100" workbookViewId="0"/>
  </sheetViews>
  <sheetFormatPr baseColWidth="10" defaultColWidth="8.7109375" defaultRowHeight="15" x14ac:dyDescent="0.25"/>
  <cols>
    <col min="1" max="1" width="30" customWidth="1"/>
    <col min="2" max="2" width="15" customWidth="1"/>
    <col min="3" max="4" width="12" customWidth="1"/>
    <col min="5" max="5" width="4" customWidth="1"/>
    <col min="6" max="6" width="12" customWidth="1"/>
  </cols>
  <sheetData>
    <row r="1" spans="1:6" ht="33.75" customHeight="1" x14ac:dyDescent="0.25">
      <c r="A1" s="4" t="s">
        <v>83</v>
      </c>
      <c r="B1" s="4"/>
      <c r="C1" s="4"/>
      <c r="D1" s="4"/>
      <c r="E1" s="4"/>
      <c r="F1" s="4"/>
    </row>
    <row r="2" spans="1:6" ht="19.5" customHeight="1" x14ac:dyDescent="0.25">
      <c r="A2" s="13" t="s">
        <v>84</v>
      </c>
      <c r="B2" s="13"/>
      <c r="C2" s="13"/>
      <c r="D2" s="13"/>
      <c r="E2" s="13"/>
      <c r="F2" s="13"/>
    </row>
    <row r="3" spans="1:6" ht="6" customHeight="1" x14ac:dyDescent="0.25"/>
    <row r="4" spans="1:6" ht="19.5" customHeight="1" x14ac:dyDescent="0.25">
      <c r="A4" s="10" t="s">
        <v>85</v>
      </c>
      <c r="B4" s="10"/>
      <c r="C4" s="10"/>
      <c r="D4" s="10"/>
    </row>
    <row r="5" spans="1:6" ht="19.5" customHeight="1" x14ac:dyDescent="0.25">
      <c r="A5" s="37" t="s">
        <v>20</v>
      </c>
      <c r="B5" s="37" t="s">
        <v>21</v>
      </c>
      <c r="C5" s="37" t="s">
        <v>86</v>
      </c>
      <c r="D5" s="37" t="s">
        <v>87</v>
      </c>
    </row>
    <row r="6" spans="1:6" ht="18" customHeight="1" x14ac:dyDescent="0.25">
      <c r="A6" s="39">
        <v>1</v>
      </c>
      <c r="B6" s="51" t="s">
        <v>53</v>
      </c>
      <c r="C6" s="52">
        <f>COUNTIF(Notenübersicht!$I$9:$I$24,1)</f>
        <v>3</v>
      </c>
      <c r="D6" s="53">
        <f t="shared" ref="D6:D11" si="0">IFERROR(C6/$C$12,0)</f>
        <v>0.25</v>
      </c>
    </row>
    <row r="7" spans="1:6" ht="18" customHeight="1" x14ac:dyDescent="0.25">
      <c r="A7" s="42">
        <v>2</v>
      </c>
      <c r="B7" s="51" t="s">
        <v>55</v>
      </c>
      <c r="C7" s="52">
        <f>COUNTIF(Notenübersicht!$I$9:$I$24,2)</f>
        <v>3</v>
      </c>
      <c r="D7" s="53">
        <f t="shared" si="0"/>
        <v>0.25</v>
      </c>
    </row>
    <row r="8" spans="1:6" ht="18" customHeight="1" x14ac:dyDescent="0.25">
      <c r="A8" s="43">
        <v>3</v>
      </c>
      <c r="B8" s="51" t="s">
        <v>57</v>
      </c>
      <c r="C8" s="52">
        <f>COUNTIF(Notenübersicht!$I$9:$I$24,3)</f>
        <v>3</v>
      </c>
      <c r="D8" s="53">
        <f t="shared" si="0"/>
        <v>0.25</v>
      </c>
    </row>
    <row r="9" spans="1:6" ht="18" customHeight="1" x14ac:dyDescent="0.25">
      <c r="A9" s="44">
        <v>4</v>
      </c>
      <c r="B9" s="51" t="s">
        <v>59</v>
      </c>
      <c r="C9" s="52">
        <f>COUNTIF(Notenübersicht!$I$9:$I$24,4)</f>
        <v>2</v>
      </c>
      <c r="D9" s="53">
        <f t="shared" si="0"/>
        <v>0.16666666666666666</v>
      </c>
    </row>
    <row r="10" spans="1:6" ht="18" customHeight="1" x14ac:dyDescent="0.25">
      <c r="A10" s="45">
        <v>5</v>
      </c>
      <c r="B10" s="51" t="s">
        <v>61</v>
      </c>
      <c r="C10" s="52">
        <f>COUNTIF(Notenübersicht!$I$9:$I$24,5)</f>
        <v>1</v>
      </c>
      <c r="D10" s="53">
        <f t="shared" si="0"/>
        <v>8.3333333333333329E-2</v>
      </c>
    </row>
    <row r="11" spans="1:6" ht="18" customHeight="1" x14ac:dyDescent="0.25">
      <c r="A11" s="46">
        <v>6</v>
      </c>
      <c r="B11" s="51" t="s">
        <v>63</v>
      </c>
      <c r="C11" s="52">
        <f>COUNTIF(Notenübersicht!$I$9:$I$24,6)</f>
        <v>0</v>
      </c>
      <c r="D11" s="53">
        <f t="shared" si="0"/>
        <v>0</v>
      </c>
    </row>
    <row r="12" spans="1:6" x14ac:dyDescent="0.25">
      <c r="A12" s="54" t="s">
        <v>88</v>
      </c>
      <c r="B12" s="55"/>
      <c r="C12" s="56">
        <f>SUM(C6:C11)</f>
        <v>12</v>
      </c>
      <c r="D12" s="57">
        <f>IFERROR(SUM(D6:D11),0)</f>
        <v>1</v>
      </c>
    </row>
    <row r="13" spans="1:6" ht="6" customHeight="1" x14ac:dyDescent="0.25"/>
    <row r="14" spans="1:6" ht="19.5" customHeight="1" x14ac:dyDescent="0.25">
      <c r="A14" s="10" t="s">
        <v>89</v>
      </c>
      <c r="B14" s="10"/>
      <c r="C14" s="10"/>
      <c r="D14" s="10"/>
      <c r="E14" s="10"/>
      <c r="F14" s="10"/>
    </row>
    <row r="15" spans="1:6" ht="18" customHeight="1" x14ac:dyDescent="0.25">
      <c r="A15" s="2" t="s">
        <v>90</v>
      </c>
      <c r="B15" s="2"/>
      <c r="C15" s="58">
        <f>IFERROR(ROUND(AVERAGE(Notenübersicht!$H$9:$H$24),2),"")</f>
        <v>2.64</v>
      </c>
    </row>
    <row r="16" spans="1:6" ht="18" customHeight="1" x14ac:dyDescent="0.25">
      <c r="A16" s="1" t="s">
        <v>35</v>
      </c>
      <c r="B16" s="1"/>
      <c r="C16" s="59">
        <f>IFERROR(MIN(Notenübersicht!$H$9:$H$24),"")</f>
        <v>1.25</v>
      </c>
    </row>
    <row r="17" spans="1:3" ht="18" customHeight="1" x14ac:dyDescent="0.25">
      <c r="A17" s="2" t="s">
        <v>91</v>
      </c>
      <c r="B17" s="2"/>
      <c r="C17" s="58">
        <f>IFERROR(MAX(Notenübersicht!$H$9:$H$24),"")</f>
        <v>4.75</v>
      </c>
    </row>
    <row r="18" spans="1:3" ht="18" customHeight="1" x14ac:dyDescent="0.25">
      <c r="A18" s="1" t="s">
        <v>92</v>
      </c>
      <c r="B18" s="1"/>
      <c r="C18" s="60">
        <f>COUNT(Notenübersicht!$I$9:$I$24)</f>
        <v>12</v>
      </c>
    </row>
    <row r="19" spans="1:3" ht="18" customHeight="1" x14ac:dyDescent="0.25">
      <c r="A19" s="2" t="s">
        <v>93</v>
      </c>
      <c r="B19" s="2"/>
      <c r="C19" s="61">
        <f>COUNTIF(Notenübersicht!$I$9:$I$24,"&lt;=4")</f>
        <v>11</v>
      </c>
    </row>
    <row r="20" spans="1:3" ht="18" customHeight="1" x14ac:dyDescent="0.25">
      <c r="A20" s="1" t="s">
        <v>94</v>
      </c>
      <c r="B20" s="1"/>
      <c r="C20" s="60">
        <f>COUNTIF(Notenübersicht!$I$9:$I$24,"&gt;=5")</f>
        <v>1</v>
      </c>
    </row>
  </sheetData>
  <mergeCells count="10">
    <mergeCell ref="A16:B16"/>
    <mergeCell ref="A17:B17"/>
    <mergeCell ref="A18:B18"/>
    <mergeCell ref="A19:B19"/>
    <mergeCell ref="A20:B20"/>
    <mergeCell ref="A1:F1"/>
    <mergeCell ref="A2:F2"/>
    <mergeCell ref="A4:D4"/>
    <mergeCell ref="A14:F14"/>
    <mergeCell ref="A15:B15"/>
  </mergeCells>
  <conditionalFormatting sqref="C6:C11">
    <cfRule type="dataBar" priority="2">
      <dataBar>
        <cfvo type="num" val="0"/>
        <cfvo type="max"/>
        <color rgb="FF12808F"/>
      </dataBar>
      <extLst>
        <ext xmlns:x14="http://schemas.microsoft.com/office/spreadsheetml/2009/9/main" uri="{B025F937-C7B1-47D3-B67F-A62EFF666E3E}">
          <x14:id>{2A604EDB-9861-4085-BCDE-A2C336C173C3}</x14:id>
        </ext>
      </extLst>
    </cfRule>
  </conditionalFormatting>
  <pageMargins left="0.4" right="0.4" top="0.5" bottom="0.5" header="0.511811023622047" footer="0.511811023622047"/>
  <pageSetup fitToHeight="0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604EDB-9861-4085-BCDE-A2C336C173C3}">
            <x14:dataBar axisPosition="none">
              <x14:cfvo type="num">
                <xm:f>0</xm:f>
              </x14:cfvo>
              <x14:cfvo type="max"/>
              <x14:negativeFillColor rgb="FF12808F"/>
            </x14:dataBar>
          </x14:cfRule>
          <xm:sqref>C6:C11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Notenübersicht</vt:lpstr>
      <vt:lpstr>Notenschlüssel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2026-08-02T15:12:43Z</dcterms:created>
  <dcterms:modified xsi:type="dcterms:W3CDTF">2026-08-02T15:57:36Z</dcterms:modified>
  <dc:language>en-US</dc:language>
</cp:coreProperties>
</file>