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B07E679F-4582-4D98-9DFB-D2E862A783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Übersicht" sheetId="1" r:id="rId1"/>
    <sheet name="Risikoregister" sheetId="2" r:id="rId2"/>
  </sheets>
  <definedNames>
    <definedName name="Bearbeitungsstaende">Risikoregister!$S$1:$S$4</definedName>
    <definedName name="_xlnm.Print_Area" localSheetId="0">Übersicht!$A$1:$M$29</definedName>
    <definedName name="_xlnm.Print_Titles" localSheetId="1">Risikoregister!$1:$5</definedName>
    <definedName name="Risikofelder">Risikoregister!$R$1:$R$8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6" i="2" l="1"/>
  <c r="N25" i="2"/>
  <c r="H25" i="2"/>
  <c r="I25" i="2" s="1"/>
  <c r="B25" i="2"/>
  <c r="N24" i="2"/>
  <c r="I24" i="2"/>
  <c r="H24" i="2"/>
  <c r="B24" i="2"/>
  <c r="N23" i="2"/>
  <c r="I23" i="2"/>
  <c r="H23" i="2"/>
  <c r="B23" i="2"/>
  <c r="N22" i="2"/>
  <c r="I22" i="2"/>
  <c r="H22" i="2"/>
  <c r="B22" i="2"/>
  <c r="N21" i="2"/>
  <c r="H21" i="2"/>
  <c r="I21" i="2" s="1"/>
  <c r="B21" i="2"/>
  <c r="N20" i="2"/>
  <c r="I20" i="2"/>
  <c r="H20" i="2"/>
  <c r="B20" i="2"/>
  <c r="N19" i="2"/>
  <c r="I19" i="2"/>
  <c r="H19" i="2"/>
  <c r="B19" i="2"/>
  <c r="N18" i="2"/>
  <c r="I18" i="2"/>
  <c r="H18" i="2"/>
  <c r="B18" i="2"/>
  <c r="N17" i="2"/>
  <c r="I17" i="2"/>
  <c r="H17" i="2"/>
  <c r="B17" i="2"/>
  <c r="N16" i="2"/>
  <c r="I16" i="2"/>
  <c r="H16" i="2"/>
  <c r="B16" i="2"/>
  <c r="N15" i="2"/>
  <c r="I15" i="2"/>
  <c r="H15" i="2"/>
  <c r="B15" i="2"/>
  <c r="N14" i="2"/>
  <c r="I14" i="2"/>
  <c r="H14" i="2"/>
  <c r="B14" i="2"/>
  <c r="N13" i="2"/>
  <c r="I13" i="2"/>
  <c r="H13" i="2"/>
  <c r="B13" i="2"/>
  <c r="N12" i="2"/>
  <c r="I12" i="2"/>
  <c r="H12" i="2"/>
  <c r="B12" i="2"/>
  <c r="N11" i="2"/>
  <c r="I11" i="2"/>
  <c r="H11" i="2"/>
  <c r="B11" i="2"/>
  <c r="N10" i="2"/>
  <c r="I10" i="2"/>
  <c r="H10" i="2"/>
  <c r="B10" i="2"/>
  <c r="N9" i="2"/>
  <c r="I9" i="2"/>
  <c r="H9" i="2"/>
  <c r="B9" i="2"/>
  <c r="N8" i="2"/>
  <c r="I8" i="2"/>
  <c r="H8" i="2"/>
  <c r="B8" i="2"/>
  <c r="N7" i="2"/>
  <c r="I7" i="2"/>
  <c r="H7" i="2"/>
  <c r="B7" i="2"/>
  <c r="N6" i="2"/>
  <c r="I6" i="2"/>
  <c r="H6" i="2"/>
  <c r="H26" i="2" s="1"/>
  <c r="B6" i="2"/>
  <c r="B3" i="2"/>
  <c r="H18" i="1"/>
  <c r="G18" i="1"/>
  <c r="F18" i="1"/>
  <c r="E18" i="1"/>
  <c r="D18" i="1"/>
  <c r="L17" i="1"/>
  <c r="H17" i="1"/>
  <c r="G17" i="1"/>
  <c r="F17" i="1"/>
  <c r="E17" i="1"/>
  <c r="D17" i="1"/>
  <c r="L16" i="1"/>
  <c r="H16" i="1"/>
  <c r="G16" i="1"/>
  <c r="F16" i="1"/>
  <c r="E16" i="1"/>
  <c r="D16" i="1"/>
  <c r="L15" i="1"/>
  <c r="H15" i="1"/>
  <c r="G15" i="1"/>
  <c r="F15" i="1"/>
  <c r="E15" i="1"/>
  <c r="D15" i="1"/>
  <c r="L14" i="1"/>
  <c r="L18" i="1" s="1"/>
  <c r="H14" i="1"/>
  <c r="G14" i="1"/>
  <c r="F14" i="1"/>
  <c r="E14" i="1"/>
  <c r="D14" i="1"/>
  <c r="L9" i="1"/>
  <c r="J9" i="1"/>
  <c r="H9" i="1"/>
  <c r="F9" i="1"/>
  <c r="B9" i="1"/>
  <c r="B3" i="1"/>
  <c r="K16" i="1" l="1"/>
  <c r="K15" i="1"/>
  <c r="K14" i="1"/>
  <c r="K17" i="1"/>
  <c r="D9" i="1"/>
  <c r="K18" i="1" l="1"/>
  <c r="M18" i="1" s="1"/>
  <c r="M16" i="1"/>
  <c r="M15" i="1" l="1"/>
  <c r="M14" i="1"/>
  <c r="M17" i="1"/>
</calcChain>
</file>

<file path=xl/sharedStrings.xml><?xml version="1.0" encoding="utf-8"?>
<sst xmlns="http://schemas.openxmlformats.org/spreadsheetml/2006/main" count="167" uniqueCount="131">
  <si>
    <t>Stand:</t>
  </si>
  <si>
    <t>05.02.2026</t>
  </si>
  <si>
    <t>Version:</t>
  </si>
  <si>
    <t>1.0</t>
  </si>
  <si>
    <t>Erstellt von:</t>
  </si>
  <si>
    <t>Risikomanagement</t>
  </si>
  <si>
    <t>Unternehmen:</t>
  </si>
  <si>
    <t>Musterbetrieb GmbH</t>
  </si>
  <si>
    <t>Geltungsbereich:</t>
  </si>
  <si>
    <t>Gesamtunternehmen</t>
  </si>
  <si>
    <t>Erfasste Risiken</t>
  </si>
  <si>
    <t>Hoch &amp; sehr hoch</t>
  </si>
  <si>
    <t>Ø Risikoscore (brutto)</t>
  </si>
  <si>
    <t>Ø Restscore (netto)</t>
  </si>
  <si>
    <t>Risikoreduktion</t>
  </si>
  <si>
    <t>Offene Maßnahmen</t>
  </si>
  <si>
    <t>Risikomatrix – Bruttobewertung (Anzahl Risiken)</t>
  </si>
  <si>
    <t>Auswertung nach Risikoklasse</t>
  </si>
  <si>
    <t>S \ W</t>
  </si>
  <si>
    <t>Risikoklasse</t>
  </si>
  <si>
    <t>Brutto</t>
  </si>
  <si>
    <t>Netto</t>
  </si>
  <si>
    <t>Anteil</t>
  </si>
  <si>
    <t>Schadensausmaß</t>
  </si>
  <si>
    <t>Sehr hoch</t>
  </si>
  <si>
    <t>Hoch</t>
  </si>
  <si>
    <t>Mittel</t>
  </si>
  <si>
    <t>Niedrig</t>
  </si>
  <si>
    <t>Gesamt</t>
  </si>
  <si>
    <t>Wahrscheinlichkeit  →</t>
  </si>
  <si>
    <t>Bewertungsskala</t>
  </si>
  <si>
    <t>Wahrscheinlichkeit (Eintritt)</t>
  </si>
  <si>
    <t>Sehr gering – kaum vorstellbar</t>
  </si>
  <si>
    <t>Unwesentlich – vernachlässigbar</t>
  </si>
  <si>
    <t>1 – 4</t>
  </si>
  <si>
    <t>Gering – selten</t>
  </si>
  <si>
    <t>Gering – geringer Schaden</t>
  </si>
  <si>
    <t>5 – 9</t>
  </si>
  <si>
    <t>Möglich – gelegentlich</t>
  </si>
  <si>
    <t>Spürbar – merklicher Schaden</t>
  </si>
  <si>
    <t>10 – 14</t>
  </si>
  <si>
    <t>Wahrscheinlich – häufig</t>
  </si>
  <si>
    <t>Schwerwiegend – hoher Schaden</t>
  </si>
  <si>
    <t>15 – 25</t>
  </si>
  <si>
    <t>Sehr wahrscheinlich – regelmäßig</t>
  </si>
  <si>
    <t>Existenzbedrohend – kritisch</t>
  </si>
  <si>
    <t>Generische Vorlage mit fiktiven Beispieldaten (Musterbetrieb GmbH). Werte, Maßnahmen und Verantwortliche vor dem Einsatz an die eigene Organisation anpassen.</t>
  </si>
  <si>
    <t>Risikoregister</t>
  </si>
  <si>
    <t>Markt &amp; Wettbewerb</t>
  </si>
  <si>
    <t>Neu</t>
  </si>
  <si>
    <t>Finanzen &amp; Liquidität</t>
  </si>
  <si>
    <t>In Umsetzung</t>
  </si>
  <si>
    <t>IT &amp; Datensicherheit</t>
  </si>
  <si>
    <t>Unter Beobachtung</t>
  </si>
  <si>
    <t>RISIKO</t>
  </si>
  <si>
    <t>BRUTTOBEWERTUNG</t>
  </si>
  <si>
    <t>MASSNAHME</t>
  </si>
  <si>
    <t>RESTRISIKO</t>
  </si>
  <si>
    <t>STEUERUNG</t>
  </si>
  <si>
    <t>Personal &amp; Know-how</t>
  </si>
  <si>
    <t>Erledigt</t>
  </si>
  <si>
    <t>Nr.</t>
  </si>
  <si>
    <t>Risiko (Bezeichnung)</t>
  </si>
  <si>
    <t>Risikofeld</t>
  </si>
  <si>
    <t>Ursache</t>
  </si>
  <si>
    <t>Wahr-
schein-
lichkeit</t>
  </si>
  <si>
    <t>Schadens-
ausmaß</t>
  </si>
  <si>
    <t>Risiko-
score</t>
  </si>
  <si>
    <t>Risiko-
klasse</t>
  </si>
  <si>
    <t>Maßnahme</t>
  </si>
  <si>
    <t>Verantwortlich</t>
  </si>
  <si>
    <t>W. Rest</t>
  </si>
  <si>
    <t>S. Rest</t>
  </si>
  <si>
    <t>Rest-
score</t>
  </si>
  <si>
    <t>Status</t>
  </si>
  <si>
    <t>Fällig am</t>
  </si>
  <si>
    <t>Beschaffung &amp; Lieferkette</t>
  </si>
  <si>
    <t>Verlust eines Schlüsselkunden</t>
  </si>
  <si>
    <t>Hohe Umsatzkonzentration auf wenige Großkunden</t>
  </si>
  <si>
    <t>Kundenbasis verbreitern, Rahmenverträge absichern</t>
  </si>
  <si>
    <t>Geschäftsführung</t>
  </si>
  <si>
    <t>Recht &amp; Compliance</t>
  </si>
  <si>
    <t>Forderungsausfall / Zahlungsverzug</t>
  </si>
  <si>
    <t>Bonität einzelner Debitoren unklar</t>
  </si>
  <si>
    <t>Bonitätsprüfung, Kreditlimits, Warenkreditversicherung</t>
  </si>
  <si>
    <t>Kaufm. Leitung</t>
  </si>
  <si>
    <t>Produktion &amp; Qualität</t>
  </si>
  <si>
    <t>Ausfall zentraler IT-Systeme</t>
  </si>
  <si>
    <t>Veraltete Serverinfrastruktur, kein Notfallplan</t>
  </si>
  <si>
    <t>Redundanz aufbauen, tägliche Backups, Notfallhandbuch</t>
  </si>
  <si>
    <t>IT-Leitung</t>
  </si>
  <si>
    <t>Arbeits- &amp; Umweltschutz</t>
  </si>
  <si>
    <t>Cyberangriff / Datenabfluss</t>
  </si>
  <si>
    <t>Phishing, fehlende Mehr-Faktor-Anmeldung</t>
  </si>
  <si>
    <t>MFA einführen, Awareness-Schulungen, Monitoring</t>
  </si>
  <si>
    <t>Fachkräftemangel / hohe Fluktuation</t>
  </si>
  <si>
    <t>Angespannter Arbeitsmarkt, fehlende Nachfolge</t>
  </si>
  <si>
    <t>Employer Branding, Weiterbildung, Nachfolgeplanung</t>
  </si>
  <si>
    <t>Personalabteilung</t>
  </si>
  <si>
    <t>Lieferengpass bei Vormaterial</t>
  </si>
  <si>
    <t>Abhängigkeit von einem Einzellieferanten</t>
  </si>
  <si>
    <t>Zweitlieferant qualifizieren, Sicherheitsbestand</t>
  </si>
  <si>
    <t>Einkauf</t>
  </si>
  <si>
    <t>Preissteigerung Energie &amp; Rohstoffe</t>
  </si>
  <si>
    <t>Volatile Beschaffungsmärkte</t>
  </si>
  <si>
    <t>Preisgleitklauseln, langfristige Lieferverträge</t>
  </si>
  <si>
    <t>Datenschutzverstoß (DSGVO)</t>
  </si>
  <si>
    <t>Unklare Prozesse, lückenhafte Dokumentation</t>
  </si>
  <si>
    <t>Datenschutz-Management, regelmäßige Audits</t>
  </si>
  <si>
    <t>Rechtsabteilung</t>
  </si>
  <si>
    <t>Fehlerhafte Vertragsklauseln</t>
  </si>
  <si>
    <t>Verträge ohne juristische Prüfung geschlossen</t>
  </si>
  <si>
    <t>Vertragsmuster, Vier-Augen-Prinzip</t>
  </si>
  <si>
    <t>Qualitätsmängel / Reklamationen</t>
  </si>
  <si>
    <t>Unzureichende Wareneingangskontrolle</t>
  </si>
  <si>
    <t>QM-System stärken, Stichprobenkontrollen</t>
  </si>
  <si>
    <t>Produktionsleitung</t>
  </si>
  <si>
    <t>Maschinen- / Anlagenausfall</t>
  </si>
  <si>
    <t>Aufgeschobene Wartung, keine Ersatzteile</t>
  </si>
  <si>
    <t>Wartungsplan, Ersatzteilbevorratung</t>
  </si>
  <si>
    <t>Arbeitsunfall im Betrieb</t>
  </si>
  <si>
    <t>Mangelnde Unterweisung, fehlende Schutzausrüstung</t>
  </si>
  <si>
    <t>Unterweisungen, Gefährdungsbeurteilung, PSA</t>
  </si>
  <si>
    <t>HSE-Beauftragte</t>
  </si>
  <si>
    <t>Hinweise zur Nutzung</t>
  </si>
  <si>
    <t>•  Creme-farbene Felder (Wahrscheinlichkeit, Schadensausmaß, W. Rest, S. Rest) mit Werten von 1 bis 5 ausfüllen – 1 = sehr gering, 5 = sehr hoch.</t>
  </si>
  <si>
    <t>•  Risikoscore, Risikoklasse und Restscore werden automatisch berechnet und farblich eingestuft. Bitte nicht überschreiben.</t>
  </si>
  <si>
    <t>•  Risikofeld und Status über die Auswahllisten wählen. Weitere Risiken einfach in den freien Zeilen ergänzen (Spalte „Nr.“ zählt automatisch mit).</t>
  </si>
  <si>
    <t>•  Der Restscore zeigt das verbleibende Risiko nach Umsetzung der Maßnahme – so wird die Wirkung des Risikomanagements sichtbar.</t>
  </si>
  <si>
    <t>•  Beispieldaten der fiktiven „Musterbetrieb GmbH“ – vor der eigenen Verwendung bitte ersetzen.</t>
  </si>
  <si>
    <t>Risikoanalyse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</si>
</sst>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&quot;&quot;"/>
    <numFmt numFmtId="166" formatCode="dd\.mm\.yyyy"/>
  </numFmts>
  <fonts count="28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24506E"/>
      <name val="Calibri"/>
      <charset val="1"/>
    </font>
    <font>
      <sz val="10"/>
      <color rgb="FF10283F"/>
      <name val="Calibri"/>
      <charset val="1"/>
    </font>
    <font>
      <b/>
      <sz val="8.5"/>
      <color rgb="FFFFFFFF"/>
      <name val="Calibri"/>
      <charset val="1"/>
    </font>
    <font>
      <b/>
      <sz val="22"/>
      <color rgb="FF10283F"/>
      <name val="Calibri"/>
      <charset val="1"/>
    </font>
    <font>
      <b/>
      <sz val="22"/>
      <color rgb="FFC6413B"/>
      <name val="Calibri"/>
      <charset val="1"/>
    </font>
    <font>
      <b/>
      <sz val="22"/>
      <color rgb="FF4E9B5B"/>
      <name val="Calibri"/>
      <charset val="1"/>
    </font>
    <font>
      <b/>
      <sz val="11"/>
      <color rgb="FF16324F"/>
      <name val="Calibri"/>
      <charset val="1"/>
    </font>
    <font>
      <b/>
      <sz val="8"/>
      <color rgb="FFFFFFFF"/>
      <name val="Calibri"/>
      <charset val="1"/>
    </font>
    <font>
      <b/>
      <sz val="9"/>
      <color rgb="FFFFFFFF"/>
      <name val="Calibri"/>
      <charset val="1"/>
    </font>
    <font>
      <b/>
      <sz val="12"/>
      <color rgb="FF3A2E00"/>
      <name val="Calibri"/>
      <charset val="1"/>
    </font>
    <font>
      <b/>
      <sz val="12"/>
      <color rgb="FFFFFFFF"/>
      <name val="Calibri"/>
      <charset val="1"/>
    </font>
    <font>
      <b/>
      <sz val="10"/>
      <color rgb="FF10283F"/>
      <name val="Calibri"/>
      <charset val="1"/>
    </font>
    <font>
      <b/>
      <sz val="10"/>
      <color rgb="FF3A2E00"/>
      <name val="Calibri"/>
      <charset val="1"/>
    </font>
    <font>
      <b/>
      <sz val="12"/>
      <color rgb="FF16324F"/>
      <name val="Calibri"/>
      <charset val="1"/>
    </font>
    <font>
      <b/>
      <sz val="10"/>
      <color rgb="FF16324F"/>
      <name val="Calibri"/>
      <charset val="1"/>
    </font>
    <font>
      <sz val="9"/>
      <color rgb="FF10283F"/>
      <name val="Calibri"/>
      <charset val="1"/>
    </font>
    <font>
      <b/>
      <sz val="9"/>
      <color rgb="FF10283F"/>
      <name val="Calibri"/>
      <charset val="1"/>
    </font>
    <font>
      <b/>
      <sz val="9"/>
      <color rgb="FF3A2E00"/>
      <name val="Calibri"/>
      <charset val="1"/>
    </font>
    <font>
      <i/>
      <sz val="8.5"/>
      <color rgb="FF5A6B7B"/>
      <name val="Calibri"/>
      <charset val="1"/>
    </font>
    <font>
      <b/>
      <sz val="24"/>
      <color rgb="FFFFFFFF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9"/>
      <color rgb="FF000000"/>
      <name val="Calibri"/>
      <charset val="1"/>
    </font>
    <font>
      <b/>
      <sz val="11"/>
      <color rgb="FFFFFFFF"/>
      <name val="Calibri"/>
      <charset val="1"/>
    </font>
    <font>
      <sz val="9"/>
      <color rgb="FF5A6B7B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6324F"/>
        <bgColor rgb="FF10283F"/>
      </patternFill>
    </fill>
    <fill>
      <patternFill patternType="solid">
        <fgColor rgb="FFC4922B"/>
        <bgColor rgb="FFE07B39"/>
      </patternFill>
    </fill>
    <fill>
      <patternFill patternType="solid">
        <fgColor rgb="FFFFF6E1"/>
        <bgColor rgb="FFF4F8FB"/>
      </patternFill>
    </fill>
    <fill>
      <patternFill patternType="solid">
        <fgColor rgb="FF24506E"/>
        <bgColor rgb="FF16324F"/>
      </patternFill>
    </fill>
    <fill>
      <patternFill patternType="solid">
        <fgColor rgb="FFF4F8FB"/>
        <bgColor rgb="FFEEF3F8"/>
      </patternFill>
    </fill>
    <fill>
      <patternFill patternType="solid">
        <fgColor rgb="FF10283F"/>
        <bgColor rgb="FF16324F"/>
      </patternFill>
    </fill>
    <fill>
      <patternFill patternType="solid">
        <fgColor rgb="FFE8B94E"/>
        <bgColor rgb="FFFFCC00"/>
      </patternFill>
    </fill>
    <fill>
      <patternFill patternType="solid">
        <fgColor rgb="FFE07B39"/>
        <bgColor rgb="FFC4922B"/>
      </patternFill>
    </fill>
    <fill>
      <patternFill patternType="solid">
        <fgColor rgb="FFC6413B"/>
        <bgColor rgb="FF993366"/>
      </patternFill>
    </fill>
    <fill>
      <patternFill patternType="solid">
        <fgColor rgb="FF4E9B5B"/>
        <bgColor rgb="FF808080"/>
      </patternFill>
    </fill>
    <fill>
      <patternFill patternType="solid">
        <fgColor rgb="FFFFFFFF"/>
        <bgColor rgb="FFF4F8FB"/>
      </patternFill>
    </fill>
    <fill>
      <patternFill patternType="solid">
        <fgColor rgb="FFEEF3F8"/>
        <bgColor rgb="FFF4F8FB"/>
      </patternFill>
    </fill>
  </fills>
  <borders count="2">
    <border>
      <left/>
      <right/>
      <top/>
      <bottom/>
      <diagonal/>
    </border>
    <border>
      <left style="thin">
        <color rgb="FFD3DCE4"/>
      </left>
      <right style="thin">
        <color rgb="FFD3DCE4"/>
      </right>
      <top style="thin">
        <color rgb="FFD3DCE4"/>
      </top>
      <bottom style="thin">
        <color rgb="FFD3DCE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1" fillId="5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left" vertical="center" indent="1"/>
    </xf>
    <xf numFmtId="9" fontId="8" fillId="6" borderId="1" xfId="0" applyNumberFormat="1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4" fillId="4" borderId="1" xfId="0" applyFont="1" applyFill="1" applyBorder="1" applyAlignment="1">
      <alignment horizontal="left" vertical="center" indent="1"/>
    </xf>
    <xf numFmtId="0" fontId="10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65" fontId="12" fillId="8" borderId="1" xfId="0" applyNumberFormat="1" applyFont="1" applyFill="1" applyBorder="1" applyAlignment="1">
      <alignment horizontal="center" vertical="center"/>
    </xf>
    <xf numFmtId="165" fontId="13" fillId="9" borderId="1" xfId="0" applyNumberFormat="1" applyFont="1" applyFill="1" applyBorder="1" applyAlignment="1">
      <alignment horizontal="center" vertical="center"/>
    </xf>
    <xf numFmtId="165" fontId="13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165" fontId="13" fillId="11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indent="1"/>
    </xf>
    <xf numFmtId="0" fontId="15" fillId="8" borderId="1" xfId="0" applyFont="1" applyFill="1" applyBorder="1" applyAlignment="1">
      <alignment horizontal="left" vertical="center" indent="1"/>
    </xf>
    <xf numFmtId="0" fontId="2" fillId="11" borderId="1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9" fontId="2" fillId="5" borderId="1" xfId="0" applyNumberFormat="1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17" fillId="13" borderId="0" xfId="0" applyFont="1" applyFill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left" vertical="center" wrapText="1" indent="1"/>
    </xf>
    <xf numFmtId="0" fontId="23" fillId="4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/>
    </xf>
    <xf numFmtId="166" fontId="23" fillId="12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left" vertical="center" wrapText="1" indent="1"/>
    </xf>
    <xf numFmtId="0" fontId="24" fillId="13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166" fontId="23" fillId="13" borderId="1" xfId="0" applyNumberFormat="1" applyFont="1" applyFill="1" applyBorder="1" applyAlignment="1">
      <alignment horizontal="center" vertical="center"/>
    </xf>
    <xf numFmtId="164" fontId="26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0" fontId="18" fillId="12" borderId="1" xfId="0" applyFont="1" applyFill="1" applyBorder="1" applyAlignment="1">
      <alignment horizontal="left" vertical="center" indent="1"/>
    </xf>
    <xf numFmtId="0" fontId="18" fillId="13" borderId="1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 wrapText="1" indent="1"/>
    </xf>
    <xf numFmtId="0" fontId="22" fillId="2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right" vertical="center"/>
    </xf>
    <xf numFmtId="0" fontId="9" fillId="0" borderId="0" xfId="0" applyFont="1"/>
    <xf numFmtId="0" fontId="27" fillId="0" borderId="0" xfId="0" applyFont="1" applyAlignment="1">
      <alignment horizontal="left" vertical="center" wrapText="1" indent="1"/>
    </xf>
  </cellXfs>
  <cellStyles count="1">
    <cellStyle name="Standard" xfId="0" builtinId="0"/>
  </cellStyles>
  <dxfs count="12">
    <dxf>
      <font>
        <b/>
        <sz val="10"/>
        <color rgb="FFFFFFFF"/>
        <name val="Calibri"/>
        <charset val="1"/>
      </font>
      <fill>
        <patternFill>
          <bgColor rgb="FFC6413B"/>
        </patternFill>
      </fill>
    </dxf>
    <dxf>
      <font>
        <b/>
        <sz val="10"/>
        <color rgb="FFFFFFFF"/>
        <name val="Calibri"/>
        <charset val="1"/>
      </font>
      <fill>
        <patternFill>
          <bgColor rgb="FFE07B39"/>
        </patternFill>
      </fill>
    </dxf>
    <dxf>
      <font>
        <b/>
        <sz val="10"/>
        <color rgb="FF3A2E00"/>
        <name val="Calibri"/>
        <charset val="1"/>
      </font>
      <fill>
        <patternFill>
          <bgColor rgb="FFE8B94E"/>
        </patternFill>
      </fill>
    </dxf>
    <dxf>
      <font>
        <b/>
        <sz val="10"/>
        <color rgb="FFFFFFFF"/>
        <name val="Calibri"/>
        <charset val="1"/>
      </font>
      <fill>
        <patternFill>
          <bgColor rgb="FF4E9B5B"/>
        </patternFill>
      </fill>
    </dxf>
    <dxf>
      <font>
        <b/>
        <sz val="9"/>
        <color rgb="FFFFFFFF"/>
        <name val="Calibri"/>
        <charset val="1"/>
      </font>
      <fill>
        <patternFill>
          <bgColor rgb="FFC6413B"/>
        </patternFill>
      </fill>
    </dxf>
    <dxf>
      <font>
        <b/>
        <sz val="9"/>
        <color rgb="FFFFFFFF"/>
        <name val="Calibri"/>
        <charset val="1"/>
      </font>
      <fill>
        <patternFill>
          <bgColor rgb="FFE07B39"/>
        </patternFill>
      </fill>
    </dxf>
    <dxf>
      <font>
        <b/>
        <sz val="9"/>
        <color rgb="FF3A2E00"/>
        <name val="Calibri"/>
        <charset val="1"/>
      </font>
      <fill>
        <patternFill>
          <bgColor rgb="FFE8B94E"/>
        </patternFill>
      </fill>
    </dxf>
    <dxf>
      <font>
        <b/>
        <sz val="9"/>
        <color rgb="FFFFFFFF"/>
        <name val="Calibri"/>
        <charset val="1"/>
      </font>
      <fill>
        <patternFill>
          <bgColor rgb="FF4E9B5B"/>
        </patternFill>
      </fill>
    </dxf>
    <dxf>
      <font>
        <b/>
        <sz val="10"/>
        <color rgb="FFFFFFFF"/>
        <name val="Calibri"/>
        <charset val="1"/>
      </font>
      <fill>
        <patternFill>
          <bgColor rgb="FFC6413B"/>
        </patternFill>
      </fill>
    </dxf>
    <dxf>
      <font>
        <b/>
        <sz val="10"/>
        <color rgb="FFFFFFFF"/>
        <name val="Calibri"/>
        <charset val="1"/>
      </font>
      <fill>
        <patternFill>
          <bgColor rgb="FFE07B39"/>
        </patternFill>
      </fill>
    </dxf>
    <dxf>
      <font>
        <b/>
        <sz val="10"/>
        <color rgb="FF3A2E00"/>
        <name val="Calibri"/>
        <charset val="1"/>
      </font>
      <fill>
        <patternFill>
          <bgColor rgb="FFE8B94E"/>
        </patternFill>
      </fill>
    </dxf>
    <dxf>
      <font>
        <b/>
        <sz val="10"/>
        <color rgb="FFFFFFFF"/>
        <name val="Calibri"/>
        <charset val="1"/>
      </font>
      <fill>
        <patternFill>
          <bgColor rgb="FF4E9B5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6413B"/>
      <rgbColor rgb="FFFFF6E1"/>
      <rgbColor rgb="FFEEF3F8"/>
      <rgbColor rgb="FF660066"/>
      <rgbColor rgb="FFE07B39"/>
      <rgbColor rgb="FF0066CC"/>
      <rgbColor rgb="FFD3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8FB"/>
      <rgbColor rgb="FFCCFFCC"/>
      <rgbColor rgb="FFFFFF99"/>
      <rgbColor rgb="FF99CCFF"/>
      <rgbColor rgb="FFFF99CC"/>
      <rgbColor rgb="FFCC99FF"/>
      <rgbColor rgb="FFE8B94E"/>
      <rgbColor rgb="FF3366FF"/>
      <rgbColor rgb="FF33CCCC"/>
      <rgbColor rgb="FF99CC00"/>
      <rgbColor rgb="FFFFCC00"/>
      <rgbColor rgb="FFC4922B"/>
      <rgbColor rgb="FFFF6600"/>
      <rgbColor rgb="FF5A6B7B"/>
      <rgbColor rgb="FF969696"/>
      <rgbColor rgb="FF16324F"/>
      <rgbColor rgb="FF4E9B5B"/>
      <rgbColor rgb="FF003300"/>
      <rgbColor rgb="FF3A2E00"/>
      <rgbColor rgb="FF993300"/>
      <rgbColor rgb="FF993366"/>
      <rgbColor rgb="FF24506E"/>
      <rgbColor rgb="FF1028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9"/>
  <sheetViews>
    <sheetView showGridLines="0" tabSelected="1" zoomScaleNormal="100" workbookViewId="0">
      <selection activeCell="I45" sqref="I45"/>
    </sheetView>
  </sheetViews>
  <sheetFormatPr baseColWidth="10" defaultColWidth="8.7109375" defaultRowHeight="15" x14ac:dyDescent="0.25"/>
  <cols>
    <col min="1" max="1" width="2.140625" customWidth="1"/>
    <col min="2" max="2" width="11" customWidth="1"/>
    <col min="3" max="3" width="12.42578125" customWidth="1"/>
    <col min="4" max="13" width="11" customWidth="1"/>
  </cols>
  <sheetData>
    <row r="1" spans="2:13" ht="21.75" customHeight="1" x14ac:dyDescent="0.25">
      <c r="B1" s="14" t="s">
        <v>130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ht="21.75" customHeight="1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8" customHeight="1" x14ac:dyDescent="0.25">
      <c r="B3" s="13" t="str">
        <f>C6&amp;"   ·   Geltungsbereich: "&amp;H6&amp;"   ·   Version "&amp;G5</f>
        <v>Musterbetrieb GmbH   ·   Geltungsbereich: Gesamtunternehmen   ·   Version 1.0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6" customHeight="1" x14ac:dyDescent="0.25"/>
    <row r="5" spans="2:13" ht="18" customHeight="1" x14ac:dyDescent="0.25">
      <c r="B5" s="15" t="s">
        <v>0</v>
      </c>
      <c r="C5" s="12" t="s">
        <v>1</v>
      </c>
      <c r="D5" s="12"/>
      <c r="E5" s="12"/>
      <c r="F5" s="15" t="s">
        <v>2</v>
      </c>
      <c r="G5" s="16" t="s">
        <v>3</v>
      </c>
      <c r="H5" s="15" t="s">
        <v>4</v>
      </c>
      <c r="I5" s="12" t="s">
        <v>5</v>
      </c>
      <c r="J5" s="12"/>
      <c r="K5" s="12"/>
      <c r="L5" s="12"/>
      <c r="M5" s="12"/>
    </row>
    <row r="6" spans="2:13" ht="18" customHeight="1" x14ac:dyDescent="0.25">
      <c r="B6" s="15" t="s">
        <v>6</v>
      </c>
      <c r="C6" s="12" t="s">
        <v>7</v>
      </c>
      <c r="D6" s="12"/>
      <c r="E6" s="12"/>
      <c r="F6" s="11" t="s">
        <v>8</v>
      </c>
      <c r="G6" s="11"/>
      <c r="H6" s="12" t="s">
        <v>9</v>
      </c>
      <c r="I6" s="12"/>
      <c r="J6" s="12"/>
      <c r="K6" s="12"/>
      <c r="L6" s="12"/>
      <c r="M6" s="12"/>
    </row>
    <row r="7" spans="2:13" ht="7.5" customHeight="1" x14ac:dyDescent="0.25"/>
    <row r="8" spans="2:13" ht="15.75" customHeight="1" x14ac:dyDescent="0.25">
      <c r="B8" s="10" t="s">
        <v>10</v>
      </c>
      <c r="C8" s="10"/>
      <c r="D8" s="10" t="s">
        <v>11</v>
      </c>
      <c r="E8" s="10"/>
      <c r="F8" s="10" t="s">
        <v>12</v>
      </c>
      <c r="G8" s="10"/>
      <c r="H8" s="10" t="s">
        <v>13</v>
      </c>
      <c r="I8" s="10"/>
      <c r="J8" s="10" t="s">
        <v>14</v>
      </c>
      <c r="K8" s="10"/>
      <c r="L8" s="10" t="s">
        <v>15</v>
      </c>
      <c r="M8" s="10"/>
    </row>
    <row r="9" spans="2:13" ht="21.75" customHeight="1" x14ac:dyDescent="0.25">
      <c r="B9" s="9">
        <f>COUNTA(Risikoregister!C6:C25)</f>
        <v>12</v>
      </c>
      <c r="C9" s="9"/>
      <c r="D9" s="8">
        <f>COUNTIF(Risikoregister!I6:I25,"Hoch")+COUNTIF(Risikoregister!I6:I25,"Sehr hoch")</f>
        <v>6</v>
      </c>
      <c r="E9" s="8"/>
      <c r="F9" s="7">
        <f>IFERROR(AVERAGE(Risikoregister!H6:H25),0)</f>
        <v>11.083333333333334</v>
      </c>
      <c r="G9" s="7"/>
      <c r="H9" s="7">
        <f>IFERROR(AVERAGE(Risikoregister!N6:N25),0)</f>
        <v>6.25</v>
      </c>
      <c r="I9" s="7"/>
      <c r="J9" s="6">
        <f>IFERROR(1-SUM(Risikoregister!N6:N25)/SUM(Risikoregister!H6:H25),0)</f>
        <v>0.43609022556390975</v>
      </c>
      <c r="K9" s="6"/>
      <c r="L9" s="9">
        <f>COUNTIFS(Risikoregister!O6:O25,"&lt;&gt;Erledigt",Risikoregister!O6:O25,"&lt;&gt;")</f>
        <v>11</v>
      </c>
      <c r="M9" s="9"/>
    </row>
    <row r="10" spans="2:13" ht="15.75" customHeight="1" x14ac:dyDescent="0.25">
      <c r="B10" s="9"/>
      <c r="C10" s="9"/>
      <c r="D10" s="8"/>
      <c r="E10" s="8"/>
      <c r="F10" s="7"/>
      <c r="G10" s="7"/>
      <c r="H10" s="7"/>
      <c r="I10" s="7"/>
      <c r="J10" s="6"/>
      <c r="K10" s="6"/>
      <c r="L10" s="9"/>
      <c r="M10" s="9"/>
    </row>
    <row r="11" spans="2:13" ht="7.5" customHeight="1" x14ac:dyDescent="0.25"/>
    <row r="12" spans="2:13" x14ac:dyDescent="0.25">
      <c r="B12" s="5" t="s">
        <v>16</v>
      </c>
      <c r="C12" s="5"/>
      <c r="D12" s="5"/>
      <c r="E12" s="5"/>
      <c r="F12" s="5"/>
      <c r="G12" s="5"/>
      <c r="H12" s="5"/>
      <c r="J12" s="5" t="s">
        <v>17</v>
      </c>
      <c r="K12" s="5"/>
      <c r="L12" s="5"/>
      <c r="M12" s="5"/>
    </row>
    <row r="13" spans="2:13" x14ac:dyDescent="0.25">
      <c r="C13" s="17" t="s">
        <v>18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J13" s="19" t="s">
        <v>19</v>
      </c>
      <c r="K13" s="19" t="s">
        <v>20</v>
      </c>
      <c r="L13" s="19" t="s">
        <v>21</v>
      </c>
      <c r="M13" s="19" t="s">
        <v>22</v>
      </c>
    </row>
    <row r="14" spans="2:13" ht="24" customHeight="1" x14ac:dyDescent="0.25">
      <c r="B14" s="4" t="s">
        <v>23</v>
      </c>
      <c r="C14" s="18">
        <v>5</v>
      </c>
      <c r="D14" s="20">
        <f>COUNTIFS(Risikoregister!F6:F25,1,Risikoregister!G6:G25,5)</f>
        <v>0</v>
      </c>
      <c r="E14" s="21">
        <f>COUNTIFS(Risikoregister!F6:F25,2,Risikoregister!G6:G25,5)</f>
        <v>1</v>
      </c>
      <c r="F14" s="22">
        <f>COUNTIFS(Risikoregister!F6:F25,3,Risikoregister!G6:G25,5)</f>
        <v>1</v>
      </c>
      <c r="G14" s="22">
        <f>COUNTIFS(Risikoregister!F6:F25,4,Risikoregister!G6:G25,5)</f>
        <v>1</v>
      </c>
      <c r="H14" s="22">
        <f>COUNTIFS(Risikoregister!F6:F25,5,Risikoregister!G6:G25,5)</f>
        <v>0</v>
      </c>
      <c r="J14" s="23" t="s">
        <v>24</v>
      </c>
      <c r="K14" s="24">
        <f>COUNTIF(Risikoregister!I6:I25,"Sehr hoch")</f>
        <v>3</v>
      </c>
      <c r="L14" s="24">
        <f>COUNTIF(Risikoregister!N6:N25,"&gt;=15")</f>
        <v>0</v>
      </c>
      <c r="M14" s="25">
        <f>IFERROR(K14/$K$18,0)</f>
        <v>0.25</v>
      </c>
    </row>
    <row r="15" spans="2:13" ht="24" customHeight="1" x14ac:dyDescent="0.25">
      <c r="B15" s="4"/>
      <c r="C15" s="18">
        <v>4</v>
      </c>
      <c r="D15" s="26">
        <f>COUNTIFS(Risikoregister!F6:F25,1,Risikoregister!G6:G25,4)</f>
        <v>0</v>
      </c>
      <c r="E15" s="20">
        <f>COUNTIFS(Risikoregister!F6:F25,2,Risikoregister!G6:G25,4)</f>
        <v>2</v>
      </c>
      <c r="F15" s="21">
        <f>COUNTIFS(Risikoregister!F6:F25,3,Risikoregister!G6:G25,4)</f>
        <v>1</v>
      </c>
      <c r="G15" s="22">
        <f>COUNTIFS(Risikoregister!F6:F25,4,Risikoregister!G6:G25,4)</f>
        <v>1</v>
      </c>
      <c r="H15" s="22">
        <f>COUNTIFS(Risikoregister!F6:F25,5,Risikoregister!G6:G25,4)</f>
        <v>0</v>
      </c>
      <c r="J15" s="27" t="s">
        <v>25</v>
      </c>
      <c r="K15" s="24">
        <f>COUNTIF(Risikoregister!I6:I25,"Hoch")</f>
        <v>3</v>
      </c>
      <c r="L15" s="24">
        <f>COUNTIFS(Risikoregister!N6:N25,"&gt;=10",Risikoregister!N6:N25,"&lt;=14")</f>
        <v>1</v>
      </c>
      <c r="M15" s="25">
        <f>IFERROR(K15/$K$18,0)</f>
        <v>0.25</v>
      </c>
    </row>
    <row r="16" spans="2:13" ht="24" customHeight="1" x14ac:dyDescent="0.25">
      <c r="B16" s="4"/>
      <c r="C16" s="18">
        <v>3</v>
      </c>
      <c r="D16" s="26">
        <f>COUNTIFS(Risikoregister!F6:F25,1,Risikoregister!G6:G25,3)</f>
        <v>0</v>
      </c>
      <c r="E16" s="20">
        <f>COUNTIFS(Risikoregister!F6:F25,2,Risikoregister!G6:G25,3)</f>
        <v>1</v>
      </c>
      <c r="F16" s="20">
        <f>COUNTIFS(Risikoregister!F6:F25,3,Risikoregister!G6:G25,3)</f>
        <v>2</v>
      </c>
      <c r="G16" s="21">
        <f>COUNTIFS(Risikoregister!F6:F25,4,Risikoregister!G6:G25,3)</f>
        <v>1</v>
      </c>
      <c r="H16" s="22">
        <f>COUNTIFS(Risikoregister!F6:F25,5,Risikoregister!G6:G25,3)</f>
        <v>0</v>
      </c>
      <c r="J16" s="28" t="s">
        <v>26</v>
      </c>
      <c r="K16" s="24">
        <f>COUNTIF(Risikoregister!I6:I25,"Mittel")</f>
        <v>6</v>
      </c>
      <c r="L16" s="24">
        <f>COUNTIFS(Risikoregister!N6:N25,"&gt;=5",Risikoregister!N6:N25,"&lt;=9")</f>
        <v>8</v>
      </c>
      <c r="M16" s="25">
        <f>IFERROR(K16/$K$18,0)</f>
        <v>0.5</v>
      </c>
    </row>
    <row r="17" spans="2:13" ht="24" customHeight="1" x14ac:dyDescent="0.25">
      <c r="B17" s="4"/>
      <c r="C17" s="18">
        <v>2</v>
      </c>
      <c r="D17" s="26">
        <f>COUNTIFS(Risikoregister!F6:F25,1,Risikoregister!G6:G25,2)</f>
        <v>0</v>
      </c>
      <c r="E17" s="26">
        <f>COUNTIFS(Risikoregister!F6:F25,2,Risikoregister!G6:G25,2)</f>
        <v>0</v>
      </c>
      <c r="F17" s="20">
        <f>COUNTIFS(Risikoregister!F6:F25,3,Risikoregister!G6:G25,2)</f>
        <v>0</v>
      </c>
      <c r="G17" s="20">
        <f>COUNTIFS(Risikoregister!F6:F25,4,Risikoregister!G6:G25,2)</f>
        <v>1</v>
      </c>
      <c r="H17" s="21">
        <f>COUNTIFS(Risikoregister!F6:F25,5,Risikoregister!G6:G25,2)</f>
        <v>0</v>
      </c>
      <c r="J17" s="29" t="s">
        <v>27</v>
      </c>
      <c r="K17" s="24">
        <f>COUNTIF(Risikoregister!I6:I25,"Niedrig")</f>
        <v>0</v>
      </c>
      <c r="L17" s="24">
        <f>COUNTIF(Risikoregister!N6:N25,"&lt;=4")</f>
        <v>3</v>
      </c>
      <c r="M17" s="25">
        <f>IFERROR(K17/$K$18,0)</f>
        <v>0</v>
      </c>
    </row>
    <row r="18" spans="2:13" ht="21.75" customHeight="1" x14ac:dyDescent="0.25">
      <c r="B18" s="4"/>
      <c r="C18" s="18">
        <v>1</v>
      </c>
      <c r="D18" s="26">
        <f>COUNTIFS(Risikoregister!F6:F25,1,Risikoregister!G6:G25,1)</f>
        <v>0</v>
      </c>
      <c r="E18" s="26">
        <f>COUNTIFS(Risikoregister!F6:F25,2,Risikoregister!G6:G25,1)</f>
        <v>0</v>
      </c>
      <c r="F18" s="26">
        <f>COUNTIFS(Risikoregister!F6:F25,3,Risikoregister!G6:G25,1)</f>
        <v>0</v>
      </c>
      <c r="G18" s="26">
        <f>COUNTIFS(Risikoregister!F6:F25,4,Risikoregister!G6:G25,1)</f>
        <v>0</v>
      </c>
      <c r="H18" s="20">
        <f>COUNTIFS(Risikoregister!F6:F25,5,Risikoregister!G6:G25,1)</f>
        <v>0</v>
      </c>
      <c r="J18" s="30" t="s">
        <v>28</v>
      </c>
      <c r="K18" s="18">
        <f>SUM(K14:K17)</f>
        <v>12</v>
      </c>
      <c r="L18" s="18">
        <f>SUM(L14:L17)</f>
        <v>12</v>
      </c>
      <c r="M18" s="31">
        <f>IFERROR(K18/K18,0)</f>
        <v>1</v>
      </c>
    </row>
    <row r="19" spans="2:13" x14ac:dyDescent="0.25">
      <c r="D19" s="3" t="s">
        <v>29</v>
      </c>
      <c r="E19" s="3"/>
      <c r="F19" s="3"/>
      <c r="G19" s="3"/>
      <c r="H19" s="3"/>
    </row>
    <row r="20" spans="2:13" ht="7.5" customHeight="1" x14ac:dyDescent="0.25"/>
    <row r="21" spans="2:13" ht="15.75" x14ac:dyDescent="0.25"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13" x14ac:dyDescent="0.25">
      <c r="B22" s="1" t="s">
        <v>31</v>
      </c>
      <c r="C22" s="1"/>
      <c r="D22" s="1"/>
      <c r="E22" s="1"/>
      <c r="G22" s="1" t="s">
        <v>23</v>
      </c>
      <c r="H22" s="1"/>
      <c r="I22" s="1"/>
      <c r="J22" s="1"/>
      <c r="L22" s="1" t="s">
        <v>19</v>
      </c>
      <c r="M22" s="1"/>
    </row>
    <row r="23" spans="2:13" ht="15.75" customHeight="1" x14ac:dyDescent="0.25">
      <c r="B23" s="32">
        <v>1</v>
      </c>
      <c r="C23" s="57" t="s">
        <v>32</v>
      </c>
      <c r="D23" s="57"/>
      <c r="E23" s="57"/>
      <c r="G23" s="33">
        <v>1</v>
      </c>
      <c r="H23" s="57" t="s">
        <v>33</v>
      </c>
      <c r="I23" s="57"/>
      <c r="J23" s="57"/>
      <c r="L23" s="34" t="s">
        <v>27</v>
      </c>
      <c r="M23" s="35" t="s">
        <v>34</v>
      </c>
    </row>
    <row r="24" spans="2:13" ht="15.75" customHeight="1" x14ac:dyDescent="0.25">
      <c r="B24" s="36">
        <v>2</v>
      </c>
      <c r="C24" s="58" t="s">
        <v>35</v>
      </c>
      <c r="D24" s="58"/>
      <c r="E24" s="58"/>
      <c r="G24" s="37">
        <v>2</v>
      </c>
      <c r="H24" s="58" t="s">
        <v>36</v>
      </c>
      <c r="I24" s="58"/>
      <c r="J24" s="58"/>
      <c r="L24" s="38" t="s">
        <v>26</v>
      </c>
      <c r="M24" s="35" t="s">
        <v>37</v>
      </c>
    </row>
    <row r="25" spans="2:13" ht="15.75" customHeight="1" x14ac:dyDescent="0.25">
      <c r="B25" s="32">
        <v>3</v>
      </c>
      <c r="C25" s="57" t="s">
        <v>38</v>
      </c>
      <c r="D25" s="57"/>
      <c r="E25" s="57"/>
      <c r="G25" s="33">
        <v>3</v>
      </c>
      <c r="H25" s="57" t="s">
        <v>39</v>
      </c>
      <c r="I25" s="57"/>
      <c r="J25" s="57"/>
      <c r="L25" s="39" t="s">
        <v>25</v>
      </c>
      <c r="M25" s="35" t="s">
        <v>40</v>
      </c>
    </row>
    <row r="26" spans="2:13" ht="15.75" customHeight="1" x14ac:dyDescent="0.25">
      <c r="B26" s="36">
        <v>4</v>
      </c>
      <c r="C26" s="58" t="s">
        <v>41</v>
      </c>
      <c r="D26" s="58"/>
      <c r="E26" s="58"/>
      <c r="G26" s="37">
        <v>4</v>
      </c>
      <c r="H26" s="58" t="s">
        <v>42</v>
      </c>
      <c r="I26" s="58"/>
      <c r="J26" s="58"/>
      <c r="L26" s="40" t="s">
        <v>24</v>
      </c>
      <c r="M26" s="35" t="s">
        <v>43</v>
      </c>
    </row>
    <row r="27" spans="2:13" ht="15.75" customHeight="1" x14ac:dyDescent="0.25">
      <c r="B27" s="32">
        <v>5</v>
      </c>
      <c r="C27" s="57" t="s">
        <v>44</v>
      </c>
      <c r="D27" s="57"/>
      <c r="E27" s="57"/>
      <c r="G27" s="33">
        <v>5</v>
      </c>
      <c r="H27" s="57" t="s">
        <v>45</v>
      </c>
      <c r="I27" s="57"/>
      <c r="J27" s="57"/>
    </row>
    <row r="29" spans="2:13" ht="25.5" customHeight="1" x14ac:dyDescent="0.25">
      <c r="B29" s="59" t="s">
        <v>46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</sheetData>
  <mergeCells count="38">
    <mergeCell ref="C27:E27"/>
    <mergeCell ref="H27:J27"/>
    <mergeCell ref="B29:M29"/>
    <mergeCell ref="C24:E24"/>
    <mergeCell ref="H24:J24"/>
    <mergeCell ref="C25:E25"/>
    <mergeCell ref="H25:J25"/>
    <mergeCell ref="C26:E26"/>
    <mergeCell ref="H26:J26"/>
    <mergeCell ref="B22:E22"/>
    <mergeCell ref="G22:J22"/>
    <mergeCell ref="L22:M22"/>
    <mergeCell ref="C23:E23"/>
    <mergeCell ref="H23:J23"/>
    <mergeCell ref="B12:H12"/>
    <mergeCell ref="J12:M12"/>
    <mergeCell ref="B14:B18"/>
    <mergeCell ref="D19:H19"/>
    <mergeCell ref="B21:M21"/>
    <mergeCell ref="L8:M8"/>
    <mergeCell ref="B9:C10"/>
    <mergeCell ref="D9:E10"/>
    <mergeCell ref="F9:G10"/>
    <mergeCell ref="H9:I10"/>
    <mergeCell ref="J9:K10"/>
    <mergeCell ref="L9:M10"/>
    <mergeCell ref="B8:C8"/>
    <mergeCell ref="D8:E8"/>
    <mergeCell ref="F8:G8"/>
    <mergeCell ref="H8:I8"/>
    <mergeCell ref="J8:K8"/>
    <mergeCell ref="B1:M2"/>
    <mergeCell ref="B3:M3"/>
    <mergeCell ref="C5:E5"/>
    <mergeCell ref="I5:M5"/>
    <mergeCell ref="C6:E6"/>
    <mergeCell ref="F6:G6"/>
    <mergeCell ref="H6:M6"/>
  </mergeCells>
  <printOptions horizontalCentered="1"/>
  <pageMargins left="0.3" right="0.3" top="0.4" bottom="0.4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33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7" customWidth="1"/>
    <col min="3" max="3" width="30" customWidth="1"/>
    <col min="4" max="4" width="20" customWidth="1"/>
    <col min="5" max="5" width="26" customWidth="1"/>
    <col min="6" max="7" width="9" customWidth="1"/>
    <col min="8" max="8" width="10" customWidth="1"/>
    <col min="9" max="9" width="12" customWidth="1"/>
    <col min="10" max="10" width="30" customWidth="1"/>
    <col min="11" max="11" width="18" customWidth="1"/>
    <col min="12" max="13" width="8" customWidth="1"/>
    <col min="14" max="14" width="10" customWidth="1"/>
    <col min="15" max="15" width="16" customWidth="1"/>
    <col min="16" max="16" width="12" customWidth="1"/>
    <col min="18" max="19" width="18" hidden="1" customWidth="1"/>
  </cols>
  <sheetData>
    <row r="1" spans="2:19" ht="19.5" customHeight="1" x14ac:dyDescent="0.25">
      <c r="B1" s="60" t="s">
        <v>47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t="s">
        <v>48</v>
      </c>
      <c r="S1" t="s">
        <v>49</v>
      </c>
    </row>
    <row r="2" spans="2:19" ht="19.5" customHeight="1" x14ac:dyDescent="0.25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R2" t="s">
        <v>50</v>
      </c>
      <c r="S2" t="s">
        <v>51</v>
      </c>
    </row>
    <row r="3" spans="2:19" ht="18" customHeight="1" x14ac:dyDescent="0.25">
      <c r="B3" s="13" t="str">
        <f>Übersicht!$C$6&amp;"  ·  Bewertung 1–5   ·   Risikoscore = Wahrscheinlichkeit × Schadensausmaß"</f>
        <v>Musterbetrieb GmbH  ·  Bewertung 1–5   ·   Risikoscore = Wahrscheinlichkeit × Schadensausmaß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R3" t="s">
        <v>52</v>
      </c>
      <c r="S3" t="s">
        <v>53</v>
      </c>
    </row>
    <row r="4" spans="2:19" ht="16.5" customHeight="1" x14ac:dyDescent="0.25">
      <c r="B4" s="61" t="s">
        <v>54</v>
      </c>
      <c r="C4" s="61"/>
      <c r="D4" s="61"/>
      <c r="E4" s="61"/>
      <c r="F4" s="61" t="s">
        <v>55</v>
      </c>
      <c r="G4" s="61"/>
      <c r="H4" s="61"/>
      <c r="I4" s="61"/>
      <c r="J4" s="62" t="s">
        <v>56</v>
      </c>
      <c r="K4" s="62"/>
      <c r="L4" s="61" t="s">
        <v>57</v>
      </c>
      <c r="M4" s="61"/>
      <c r="N4" s="61"/>
      <c r="O4" s="62" t="s">
        <v>58</v>
      </c>
      <c r="P4" s="62"/>
      <c r="R4" t="s">
        <v>59</v>
      </c>
      <c r="S4" t="s">
        <v>60</v>
      </c>
    </row>
    <row r="5" spans="2:19" ht="39.75" customHeight="1" x14ac:dyDescent="0.25">
      <c r="B5" s="41" t="s">
        <v>61</v>
      </c>
      <c r="C5" s="41" t="s">
        <v>62</v>
      </c>
      <c r="D5" s="41" t="s">
        <v>63</v>
      </c>
      <c r="E5" s="41" t="s">
        <v>64</v>
      </c>
      <c r="F5" s="41" t="s">
        <v>65</v>
      </c>
      <c r="G5" s="41" t="s">
        <v>66</v>
      </c>
      <c r="H5" s="41" t="s">
        <v>67</v>
      </c>
      <c r="I5" s="41" t="s">
        <v>68</v>
      </c>
      <c r="J5" s="41" t="s">
        <v>69</v>
      </c>
      <c r="K5" s="41" t="s">
        <v>70</v>
      </c>
      <c r="L5" s="41" t="s">
        <v>71</v>
      </c>
      <c r="M5" s="41" t="s">
        <v>72</v>
      </c>
      <c r="N5" s="41" t="s">
        <v>73</v>
      </c>
      <c r="O5" s="41" t="s">
        <v>74</v>
      </c>
      <c r="P5" s="41" t="s">
        <v>75</v>
      </c>
      <c r="R5" t="s">
        <v>76</v>
      </c>
    </row>
    <row r="6" spans="2:19" ht="30" customHeight="1" x14ac:dyDescent="0.25">
      <c r="B6" s="42" t="str">
        <f t="shared" ref="B6:B25" si="0">IF(C6="","","R-"&amp;TEXT(ROW()-5,"00"))</f>
        <v>R-01</v>
      </c>
      <c r="C6" s="43" t="s">
        <v>77</v>
      </c>
      <c r="D6" s="43" t="s">
        <v>48</v>
      </c>
      <c r="E6" s="43" t="s">
        <v>78</v>
      </c>
      <c r="F6" s="44">
        <v>4</v>
      </c>
      <c r="G6" s="44">
        <v>5</v>
      </c>
      <c r="H6" s="45">
        <f t="shared" ref="H6:H25" si="1">IF(OR(F6="",G6=""),"",F6*G6)</f>
        <v>20</v>
      </c>
      <c r="I6" s="46" t="str">
        <f t="shared" ref="I6:I25" si="2">IF(H6="","",IF(H6&lt;=4,"Niedrig",IF(H6&lt;=9,"Mittel",IF(H6&lt;=14,"Hoch","Sehr hoch"))))</f>
        <v>Sehr hoch</v>
      </c>
      <c r="J6" s="43" t="s">
        <v>79</v>
      </c>
      <c r="K6" s="43" t="s">
        <v>80</v>
      </c>
      <c r="L6" s="44">
        <v>2</v>
      </c>
      <c r="M6" s="44">
        <v>5</v>
      </c>
      <c r="N6" s="45">
        <f t="shared" ref="N6:N25" si="3">IF(OR(L6="",M6=""),"",L6*M6)</f>
        <v>10</v>
      </c>
      <c r="O6" s="47" t="s">
        <v>51</v>
      </c>
      <c r="P6" s="48">
        <v>46203</v>
      </c>
      <c r="R6" t="s">
        <v>81</v>
      </c>
    </row>
    <row r="7" spans="2:19" ht="30" customHeight="1" x14ac:dyDescent="0.25">
      <c r="B7" s="49" t="str">
        <f t="shared" si="0"/>
        <v>R-02</v>
      </c>
      <c r="C7" s="50" t="s">
        <v>82</v>
      </c>
      <c r="D7" s="50" t="s">
        <v>50</v>
      </c>
      <c r="E7" s="50" t="s">
        <v>83</v>
      </c>
      <c r="F7" s="44">
        <v>3</v>
      </c>
      <c r="G7" s="44">
        <v>4</v>
      </c>
      <c r="H7" s="51">
        <f t="shared" si="1"/>
        <v>12</v>
      </c>
      <c r="I7" s="52" t="str">
        <f t="shared" si="2"/>
        <v>Hoch</v>
      </c>
      <c r="J7" s="50" t="s">
        <v>84</v>
      </c>
      <c r="K7" s="50" t="s">
        <v>85</v>
      </c>
      <c r="L7" s="44">
        <v>2</v>
      </c>
      <c r="M7" s="44">
        <v>3</v>
      </c>
      <c r="N7" s="51">
        <f t="shared" si="3"/>
        <v>6</v>
      </c>
      <c r="O7" s="53" t="s">
        <v>51</v>
      </c>
      <c r="P7" s="54">
        <v>46112</v>
      </c>
      <c r="R7" t="s">
        <v>86</v>
      </c>
    </row>
    <row r="8" spans="2:19" ht="30" customHeight="1" x14ac:dyDescent="0.25">
      <c r="B8" s="42" t="str">
        <f t="shared" si="0"/>
        <v>R-03</v>
      </c>
      <c r="C8" s="43" t="s">
        <v>87</v>
      </c>
      <c r="D8" s="43" t="s">
        <v>52</v>
      </c>
      <c r="E8" s="43" t="s">
        <v>88</v>
      </c>
      <c r="F8" s="44">
        <v>3</v>
      </c>
      <c r="G8" s="44">
        <v>5</v>
      </c>
      <c r="H8" s="45">
        <f t="shared" si="1"/>
        <v>15</v>
      </c>
      <c r="I8" s="46" t="str">
        <f t="shared" si="2"/>
        <v>Sehr hoch</v>
      </c>
      <c r="J8" s="43" t="s">
        <v>89</v>
      </c>
      <c r="K8" s="43" t="s">
        <v>90</v>
      </c>
      <c r="L8" s="44">
        <v>2</v>
      </c>
      <c r="M8" s="44">
        <v>4</v>
      </c>
      <c r="N8" s="45">
        <f t="shared" si="3"/>
        <v>8</v>
      </c>
      <c r="O8" s="47" t="s">
        <v>51</v>
      </c>
      <c r="P8" s="48">
        <v>46142</v>
      </c>
      <c r="R8" t="s">
        <v>91</v>
      </c>
    </row>
    <row r="9" spans="2:19" ht="30" customHeight="1" x14ac:dyDescent="0.25">
      <c r="B9" s="49" t="str">
        <f t="shared" si="0"/>
        <v>R-04</v>
      </c>
      <c r="C9" s="50" t="s">
        <v>92</v>
      </c>
      <c r="D9" s="50" t="s">
        <v>52</v>
      </c>
      <c r="E9" s="50" t="s">
        <v>93</v>
      </c>
      <c r="F9" s="44">
        <v>4</v>
      </c>
      <c r="G9" s="44">
        <v>4</v>
      </c>
      <c r="H9" s="51">
        <f t="shared" si="1"/>
        <v>16</v>
      </c>
      <c r="I9" s="52" t="str">
        <f t="shared" si="2"/>
        <v>Sehr hoch</v>
      </c>
      <c r="J9" s="50" t="s">
        <v>94</v>
      </c>
      <c r="K9" s="50" t="s">
        <v>90</v>
      </c>
      <c r="L9" s="44">
        <v>2</v>
      </c>
      <c r="M9" s="44">
        <v>4</v>
      </c>
      <c r="N9" s="51">
        <f t="shared" si="3"/>
        <v>8</v>
      </c>
      <c r="O9" s="53" t="s">
        <v>53</v>
      </c>
      <c r="P9" s="54">
        <v>46173</v>
      </c>
    </row>
    <row r="10" spans="2:19" ht="30" customHeight="1" x14ac:dyDescent="0.25">
      <c r="B10" s="42" t="str">
        <f t="shared" si="0"/>
        <v>R-05</v>
      </c>
      <c r="C10" s="43" t="s">
        <v>95</v>
      </c>
      <c r="D10" s="43" t="s">
        <v>59</v>
      </c>
      <c r="E10" s="43" t="s">
        <v>96</v>
      </c>
      <c r="F10" s="44">
        <v>4</v>
      </c>
      <c r="G10" s="44">
        <v>3</v>
      </c>
      <c r="H10" s="45">
        <f t="shared" si="1"/>
        <v>12</v>
      </c>
      <c r="I10" s="46" t="str">
        <f t="shared" si="2"/>
        <v>Hoch</v>
      </c>
      <c r="J10" s="43" t="s">
        <v>97</v>
      </c>
      <c r="K10" s="43" t="s">
        <v>98</v>
      </c>
      <c r="L10" s="44">
        <v>3</v>
      </c>
      <c r="M10" s="44">
        <v>3</v>
      </c>
      <c r="N10" s="45">
        <f t="shared" si="3"/>
        <v>9</v>
      </c>
      <c r="O10" s="47" t="s">
        <v>51</v>
      </c>
      <c r="P10" s="48">
        <v>46295</v>
      </c>
    </row>
    <row r="11" spans="2:19" ht="30" customHeight="1" x14ac:dyDescent="0.25">
      <c r="B11" s="49" t="str">
        <f t="shared" si="0"/>
        <v>R-06</v>
      </c>
      <c r="C11" s="50" t="s">
        <v>99</v>
      </c>
      <c r="D11" s="50" t="s">
        <v>76</v>
      </c>
      <c r="E11" s="50" t="s">
        <v>100</v>
      </c>
      <c r="F11" s="44">
        <v>3</v>
      </c>
      <c r="G11" s="44">
        <v>3</v>
      </c>
      <c r="H11" s="51">
        <f t="shared" si="1"/>
        <v>9</v>
      </c>
      <c r="I11" s="52" t="str">
        <f t="shared" si="2"/>
        <v>Mittel</v>
      </c>
      <c r="J11" s="50" t="s">
        <v>101</v>
      </c>
      <c r="K11" s="50" t="s">
        <v>102</v>
      </c>
      <c r="L11" s="44">
        <v>2</v>
      </c>
      <c r="M11" s="44">
        <v>3</v>
      </c>
      <c r="N11" s="51">
        <f t="shared" si="3"/>
        <v>6</v>
      </c>
      <c r="O11" s="53" t="s">
        <v>51</v>
      </c>
      <c r="P11" s="54">
        <v>46203</v>
      </c>
    </row>
    <row r="12" spans="2:19" ht="30" customHeight="1" x14ac:dyDescent="0.25">
      <c r="B12" s="42" t="str">
        <f t="shared" si="0"/>
        <v>R-07</v>
      </c>
      <c r="C12" s="43" t="s">
        <v>103</v>
      </c>
      <c r="D12" s="43" t="s">
        <v>76</v>
      </c>
      <c r="E12" s="43" t="s">
        <v>104</v>
      </c>
      <c r="F12" s="44">
        <v>4</v>
      </c>
      <c r="G12" s="44">
        <v>2</v>
      </c>
      <c r="H12" s="45">
        <f t="shared" si="1"/>
        <v>8</v>
      </c>
      <c r="I12" s="46" t="str">
        <f t="shared" si="2"/>
        <v>Mittel</v>
      </c>
      <c r="J12" s="43" t="s">
        <v>105</v>
      </c>
      <c r="K12" s="43" t="s">
        <v>102</v>
      </c>
      <c r="L12" s="44">
        <v>3</v>
      </c>
      <c r="M12" s="44">
        <v>2</v>
      </c>
      <c r="N12" s="45">
        <f t="shared" si="3"/>
        <v>6</v>
      </c>
      <c r="O12" s="47" t="s">
        <v>53</v>
      </c>
      <c r="P12" s="48">
        <v>46387</v>
      </c>
    </row>
    <row r="13" spans="2:19" ht="30" customHeight="1" x14ac:dyDescent="0.25">
      <c r="B13" s="49" t="str">
        <f t="shared" si="0"/>
        <v>R-08</v>
      </c>
      <c r="C13" s="50" t="s">
        <v>106</v>
      </c>
      <c r="D13" s="50" t="s">
        <v>81</v>
      </c>
      <c r="E13" s="50" t="s">
        <v>107</v>
      </c>
      <c r="F13" s="44">
        <v>2</v>
      </c>
      <c r="G13" s="44">
        <v>5</v>
      </c>
      <c r="H13" s="51">
        <f t="shared" si="1"/>
        <v>10</v>
      </c>
      <c r="I13" s="52" t="str">
        <f t="shared" si="2"/>
        <v>Hoch</v>
      </c>
      <c r="J13" s="50" t="s">
        <v>108</v>
      </c>
      <c r="K13" s="50" t="s">
        <v>109</v>
      </c>
      <c r="L13" s="44">
        <v>1</v>
      </c>
      <c r="M13" s="44">
        <v>5</v>
      </c>
      <c r="N13" s="51">
        <f t="shared" si="3"/>
        <v>5</v>
      </c>
      <c r="O13" s="53" t="s">
        <v>51</v>
      </c>
      <c r="P13" s="54">
        <v>46203</v>
      </c>
    </row>
    <row r="14" spans="2:19" ht="30" customHeight="1" x14ac:dyDescent="0.25">
      <c r="B14" s="42" t="str">
        <f t="shared" si="0"/>
        <v>R-09</v>
      </c>
      <c r="C14" s="43" t="s">
        <v>110</v>
      </c>
      <c r="D14" s="43" t="s">
        <v>81</v>
      </c>
      <c r="E14" s="43" t="s">
        <v>111</v>
      </c>
      <c r="F14" s="44">
        <v>2</v>
      </c>
      <c r="G14" s="44">
        <v>3</v>
      </c>
      <c r="H14" s="45">
        <f t="shared" si="1"/>
        <v>6</v>
      </c>
      <c r="I14" s="46" t="str">
        <f t="shared" si="2"/>
        <v>Mittel</v>
      </c>
      <c r="J14" s="43" t="s">
        <v>112</v>
      </c>
      <c r="K14" s="43" t="s">
        <v>109</v>
      </c>
      <c r="L14" s="44">
        <v>1</v>
      </c>
      <c r="M14" s="44">
        <v>3</v>
      </c>
      <c r="N14" s="45">
        <f t="shared" si="3"/>
        <v>3</v>
      </c>
      <c r="O14" s="47" t="s">
        <v>60</v>
      </c>
      <c r="P14" s="48">
        <v>46081</v>
      </c>
    </row>
    <row r="15" spans="2:19" ht="30" customHeight="1" x14ac:dyDescent="0.25">
      <c r="B15" s="49" t="str">
        <f t="shared" si="0"/>
        <v>R-10</v>
      </c>
      <c r="C15" s="50" t="s">
        <v>113</v>
      </c>
      <c r="D15" s="50" t="s">
        <v>86</v>
      </c>
      <c r="E15" s="50" t="s">
        <v>114</v>
      </c>
      <c r="F15" s="44">
        <v>3</v>
      </c>
      <c r="G15" s="44">
        <v>3</v>
      </c>
      <c r="H15" s="51">
        <f t="shared" si="1"/>
        <v>9</v>
      </c>
      <c r="I15" s="52" t="str">
        <f t="shared" si="2"/>
        <v>Mittel</v>
      </c>
      <c r="J15" s="50" t="s">
        <v>115</v>
      </c>
      <c r="K15" s="50" t="s">
        <v>116</v>
      </c>
      <c r="L15" s="44">
        <v>2</v>
      </c>
      <c r="M15" s="44">
        <v>3</v>
      </c>
      <c r="N15" s="51">
        <f t="shared" si="3"/>
        <v>6</v>
      </c>
      <c r="O15" s="53" t="s">
        <v>51</v>
      </c>
      <c r="P15" s="54">
        <v>46173</v>
      </c>
    </row>
    <row r="16" spans="2:19" ht="30" customHeight="1" x14ac:dyDescent="0.25">
      <c r="B16" s="42" t="str">
        <f t="shared" si="0"/>
        <v>R-11</v>
      </c>
      <c r="C16" s="43" t="s">
        <v>117</v>
      </c>
      <c r="D16" s="43" t="s">
        <v>86</v>
      </c>
      <c r="E16" s="43" t="s">
        <v>118</v>
      </c>
      <c r="F16" s="44">
        <v>2</v>
      </c>
      <c r="G16" s="44">
        <v>4</v>
      </c>
      <c r="H16" s="45">
        <f t="shared" si="1"/>
        <v>8</v>
      </c>
      <c r="I16" s="46" t="str">
        <f t="shared" si="2"/>
        <v>Mittel</v>
      </c>
      <c r="J16" s="43" t="s">
        <v>119</v>
      </c>
      <c r="K16" s="43" t="s">
        <v>116</v>
      </c>
      <c r="L16" s="44">
        <v>1</v>
      </c>
      <c r="M16" s="44">
        <v>4</v>
      </c>
      <c r="N16" s="45">
        <f t="shared" si="3"/>
        <v>4</v>
      </c>
      <c r="O16" s="47" t="s">
        <v>53</v>
      </c>
      <c r="P16" s="48">
        <v>46142</v>
      </c>
    </row>
    <row r="17" spans="2:16" ht="30" customHeight="1" x14ac:dyDescent="0.25">
      <c r="B17" s="49" t="str">
        <f t="shared" si="0"/>
        <v>R-12</v>
      </c>
      <c r="C17" s="50" t="s">
        <v>120</v>
      </c>
      <c r="D17" s="50" t="s">
        <v>91</v>
      </c>
      <c r="E17" s="50" t="s">
        <v>121</v>
      </c>
      <c r="F17" s="44">
        <v>2</v>
      </c>
      <c r="G17" s="44">
        <v>4</v>
      </c>
      <c r="H17" s="51">
        <f t="shared" si="1"/>
        <v>8</v>
      </c>
      <c r="I17" s="52" t="str">
        <f t="shared" si="2"/>
        <v>Mittel</v>
      </c>
      <c r="J17" s="50" t="s">
        <v>122</v>
      </c>
      <c r="K17" s="50" t="s">
        <v>123</v>
      </c>
      <c r="L17" s="44">
        <v>1</v>
      </c>
      <c r="M17" s="44">
        <v>4</v>
      </c>
      <c r="N17" s="51">
        <f t="shared" si="3"/>
        <v>4</v>
      </c>
      <c r="O17" s="53" t="s">
        <v>51</v>
      </c>
      <c r="P17" s="54">
        <v>46112</v>
      </c>
    </row>
    <row r="18" spans="2:16" ht="30" customHeight="1" x14ac:dyDescent="0.25">
      <c r="B18" s="42" t="str">
        <f t="shared" si="0"/>
        <v/>
      </c>
      <c r="C18" s="43"/>
      <c r="D18" s="43"/>
      <c r="E18" s="43"/>
      <c r="F18" s="44"/>
      <c r="G18" s="44"/>
      <c r="H18" s="45" t="str">
        <f t="shared" si="1"/>
        <v/>
      </c>
      <c r="I18" s="46" t="str">
        <f t="shared" si="2"/>
        <v/>
      </c>
      <c r="J18" s="43"/>
      <c r="K18" s="43"/>
      <c r="L18" s="44"/>
      <c r="M18" s="44"/>
      <c r="N18" s="45" t="str">
        <f t="shared" si="3"/>
        <v/>
      </c>
      <c r="O18" s="47"/>
      <c r="P18" s="48"/>
    </row>
    <row r="19" spans="2:16" ht="30" customHeight="1" x14ac:dyDescent="0.25">
      <c r="B19" s="49" t="str">
        <f t="shared" si="0"/>
        <v/>
      </c>
      <c r="C19" s="50"/>
      <c r="D19" s="50"/>
      <c r="E19" s="50"/>
      <c r="F19" s="44"/>
      <c r="G19" s="44"/>
      <c r="H19" s="51" t="str">
        <f t="shared" si="1"/>
        <v/>
      </c>
      <c r="I19" s="52" t="str">
        <f t="shared" si="2"/>
        <v/>
      </c>
      <c r="J19" s="50"/>
      <c r="K19" s="50"/>
      <c r="L19" s="44"/>
      <c r="M19" s="44"/>
      <c r="N19" s="51" t="str">
        <f t="shared" si="3"/>
        <v/>
      </c>
      <c r="O19" s="53"/>
      <c r="P19" s="54"/>
    </row>
    <row r="20" spans="2:16" ht="30" customHeight="1" x14ac:dyDescent="0.25">
      <c r="B20" s="42" t="str">
        <f t="shared" si="0"/>
        <v/>
      </c>
      <c r="C20" s="43"/>
      <c r="D20" s="43"/>
      <c r="E20" s="43"/>
      <c r="F20" s="44"/>
      <c r="G20" s="44"/>
      <c r="H20" s="45" t="str">
        <f t="shared" si="1"/>
        <v/>
      </c>
      <c r="I20" s="46" t="str">
        <f t="shared" si="2"/>
        <v/>
      </c>
      <c r="J20" s="43"/>
      <c r="K20" s="43"/>
      <c r="L20" s="44"/>
      <c r="M20" s="44"/>
      <c r="N20" s="45" t="str">
        <f t="shared" si="3"/>
        <v/>
      </c>
      <c r="O20" s="47"/>
      <c r="P20" s="48"/>
    </row>
    <row r="21" spans="2:16" ht="30" customHeight="1" x14ac:dyDescent="0.25">
      <c r="B21" s="49" t="str">
        <f t="shared" si="0"/>
        <v/>
      </c>
      <c r="C21" s="50"/>
      <c r="D21" s="50"/>
      <c r="E21" s="50"/>
      <c r="F21" s="44"/>
      <c r="G21" s="44"/>
      <c r="H21" s="51" t="str">
        <f t="shared" si="1"/>
        <v/>
      </c>
      <c r="I21" s="52" t="str">
        <f t="shared" si="2"/>
        <v/>
      </c>
      <c r="J21" s="50"/>
      <c r="K21" s="50"/>
      <c r="L21" s="44"/>
      <c r="M21" s="44"/>
      <c r="N21" s="51" t="str">
        <f t="shared" si="3"/>
        <v/>
      </c>
      <c r="O21" s="53"/>
      <c r="P21" s="54"/>
    </row>
    <row r="22" spans="2:16" ht="30" customHeight="1" x14ac:dyDescent="0.25">
      <c r="B22" s="42" t="str">
        <f t="shared" si="0"/>
        <v/>
      </c>
      <c r="C22" s="43"/>
      <c r="D22" s="43"/>
      <c r="E22" s="43"/>
      <c r="F22" s="44"/>
      <c r="G22" s="44"/>
      <c r="H22" s="45" t="str">
        <f t="shared" si="1"/>
        <v/>
      </c>
      <c r="I22" s="46" t="str">
        <f t="shared" si="2"/>
        <v/>
      </c>
      <c r="J22" s="43"/>
      <c r="K22" s="43"/>
      <c r="L22" s="44"/>
      <c r="M22" s="44"/>
      <c r="N22" s="45" t="str">
        <f t="shared" si="3"/>
        <v/>
      </c>
      <c r="O22" s="47"/>
      <c r="P22" s="48"/>
    </row>
    <row r="23" spans="2:16" ht="30" customHeight="1" x14ac:dyDescent="0.25">
      <c r="B23" s="49" t="str">
        <f t="shared" si="0"/>
        <v/>
      </c>
      <c r="C23" s="50"/>
      <c r="D23" s="50"/>
      <c r="E23" s="50"/>
      <c r="F23" s="44"/>
      <c r="G23" s="44"/>
      <c r="H23" s="51" t="str">
        <f t="shared" si="1"/>
        <v/>
      </c>
      <c r="I23" s="52" t="str">
        <f t="shared" si="2"/>
        <v/>
      </c>
      <c r="J23" s="50"/>
      <c r="K23" s="50"/>
      <c r="L23" s="44"/>
      <c r="M23" s="44"/>
      <c r="N23" s="51" t="str">
        <f t="shared" si="3"/>
        <v/>
      </c>
      <c r="O23" s="53"/>
      <c r="P23" s="54"/>
    </row>
    <row r="24" spans="2:16" ht="30" customHeight="1" x14ac:dyDescent="0.25">
      <c r="B24" s="42" t="str">
        <f t="shared" si="0"/>
        <v/>
      </c>
      <c r="C24" s="43"/>
      <c r="D24" s="43"/>
      <c r="E24" s="43"/>
      <c r="F24" s="44"/>
      <c r="G24" s="44"/>
      <c r="H24" s="45" t="str">
        <f t="shared" si="1"/>
        <v/>
      </c>
      <c r="I24" s="46" t="str">
        <f t="shared" si="2"/>
        <v/>
      </c>
      <c r="J24" s="43"/>
      <c r="K24" s="43"/>
      <c r="L24" s="44"/>
      <c r="M24" s="44"/>
      <c r="N24" s="45" t="str">
        <f t="shared" si="3"/>
        <v/>
      </c>
      <c r="O24" s="47"/>
      <c r="P24" s="48"/>
    </row>
    <row r="25" spans="2:16" ht="30" customHeight="1" x14ac:dyDescent="0.25">
      <c r="B25" s="49" t="str">
        <f t="shared" si="0"/>
        <v/>
      </c>
      <c r="C25" s="50"/>
      <c r="D25" s="50"/>
      <c r="E25" s="50"/>
      <c r="F25" s="44"/>
      <c r="G25" s="44"/>
      <c r="H25" s="51" t="str">
        <f t="shared" si="1"/>
        <v/>
      </c>
      <c r="I25" s="52" t="str">
        <f t="shared" si="2"/>
        <v/>
      </c>
      <c r="J25" s="50"/>
      <c r="K25" s="50"/>
      <c r="L25" s="44"/>
      <c r="M25" s="44"/>
      <c r="N25" s="51" t="str">
        <f t="shared" si="3"/>
        <v/>
      </c>
      <c r="O25" s="53"/>
      <c r="P25" s="54"/>
    </row>
    <row r="26" spans="2:16" ht="21.75" customHeight="1" x14ac:dyDescent="0.25">
      <c r="B26" s="63" t="s">
        <v>12</v>
      </c>
      <c r="C26" s="63"/>
      <c r="D26" s="63"/>
      <c r="E26" s="63"/>
      <c r="F26" s="63"/>
      <c r="G26" s="63"/>
      <c r="H26" s="55">
        <f>IFERROR(AVERAGE(H6:H25),0)</f>
        <v>11.083333333333334</v>
      </c>
      <c r="I26" s="63" t="s">
        <v>13</v>
      </c>
      <c r="J26" s="63"/>
      <c r="K26" s="63"/>
      <c r="L26" s="63"/>
      <c r="M26" s="63"/>
      <c r="N26" s="55">
        <f>IFERROR(AVERAGE(N6:N25),0)</f>
        <v>6.25</v>
      </c>
      <c r="O26" s="56"/>
      <c r="P26" s="56"/>
    </row>
    <row r="28" spans="2:16" x14ac:dyDescent="0.25">
      <c r="B28" s="64" t="s">
        <v>124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2:16" ht="15" customHeight="1" x14ac:dyDescent="0.25">
      <c r="B29" s="65" t="s">
        <v>125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2:16" ht="15" customHeight="1" x14ac:dyDescent="0.25">
      <c r="B30" s="65" t="s">
        <v>126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2:16" ht="15" customHeight="1" x14ac:dyDescent="0.25">
      <c r="B31" s="65" t="s">
        <v>127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2:16" ht="15" customHeight="1" x14ac:dyDescent="0.25">
      <c r="B32" s="65" t="s">
        <v>128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2:16" ht="15" customHeight="1" x14ac:dyDescent="0.25">
      <c r="B33" s="65" t="s">
        <v>129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</sheetData>
  <mergeCells count="15">
    <mergeCell ref="B31:P31"/>
    <mergeCell ref="B32:P32"/>
    <mergeCell ref="B33:P33"/>
    <mergeCell ref="B26:G26"/>
    <mergeCell ref="I26:M26"/>
    <mergeCell ref="B28:P28"/>
    <mergeCell ref="B29:P29"/>
    <mergeCell ref="B30:P30"/>
    <mergeCell ref="B1:P2"/>
    <mergeCell ref="B3:P3"/>
    <mergeCell ref="B4:E4"/>
    <mergeCell ref="F4:I4"/>
    <mergeCell ref="J4:K4"/>
    <mergeCell ref="L4:N4"/>
    <mergeCell ref="O4:P4"/>
  </mergeCells>
  <conditionalFormatting sqref="H6:H25">
    <cfRule type="expression" dxfId="11" priority="6">
      <formula>AND(ISNUMBER(H6),H6&lt;=4)</formula>
    </cfRule>
    <cfRule type="expression" dxfId="10" priority="7">
      <formula>AND(ISNUMBER(H6),H6&gt;=5,H6&lt;=9)</formula>
    </cfRule>
    <cfRule type="expression" dxfId="9" priority="8">
      <formula>AND(ISNUMBER(H6),H6&gt;=10,H6&lt;=14)</formula>
    </cfRule>
    <cfRule type="expression" dxfId="8" priority="9">
      <formula>AND(ISNUMBER(H6),H6&gt;=15)</formula>
    </cfRule>
  </conditionalFormatting>
  <conditionalFormatting sqref="I6:I25">
    <cfRule type="cellIs" dxfId="7" priority="2" operator="equal">
      <formula>"Niedrig"</formula>
    </cfRule>
    <cfRule type="cellIs" dxfId="6" priority="3" operator="equal">
      <formula>"Mittel"</formula>
    </cfRule>
    <cfRule type="cellIs" dxfId="5" priority="4" operator="equal">
      <formula>"Hoch"</formula>
    </cfRule>
    <cfRule type="cellIs" dxfId="4" priority="5" operator="equal">
      <formula>"Sehr hoch"</formula>
    </cfRule>
  </conditionalFormatting>
  <conditionalFormatting sqref="N6:N25">
    <cfRule type="expression" dxfId="3" priority="10">
      <formula>AND(ISNUMBER(N6),N6&lt;=4)</formula>
    </cfRule>
    <cfRule type="expression" dxfId="2" priority="11">
      <formula>AND(ISNUMBER(N6),N6&gt;=5,N6&lt;=9)</formula>
    </cfRule>
    <cfRule type="expression" dxfId="1" priority="12">
      <formula>AND(ISNUMBER(N6),N6&gt;=10,N6&lt;=14)</formula>
    </cfRule>
    <cfRule type="expression" dxfId="0" priority="13">
      <formula>AND(ISNUMBER(N6),N6&gt;=15)</formula>
    </cfRule>
  </conditionalFormatting>
  <dataValidations count="3">
    <dataValidation type="list" allowBlank="1" sqref="D6:D25" xr:uid="{00000000-0002-0000-0100-000000000000}">
      <formula1>Risikofelder</formula1>
      <formula2>0</formula2>
    </dataValidation>
    <dataValidation type="list" allowBlank="1" sqref="O6:O25" xr:uid="{00000000-0002-0000-0100-000001000000}">
      <formula1>Bearbeitungsstaende</formula1>
      <formula2>0</formula2>
    </dataValidation>
    <dataValidation type="list" allowBlank="1" sqref="F6:G25 L6:M25" xr:uid="{00000000-0002-0000-0100-000002000000}">
      <formula1>"1,2,3,4,5"</formula1>
      <formula2>0</formula2>
    </dataValidation>
  </dataValidations>
  <printOptions horizontalCentered="1"/>
  <pageMargins left="0.3" right="0.3" top="0.4" bottom="0.4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Übersicht</vt:lpstr>
      <vt:lpstr>Risikoregister</vt:lpstr>
      <vt:lpstr>Bearbeitungsstaende</vt:lpstr>
      <vt:lpstr>Übersicht!Druckbereich</vt:lpstr>
      <vt:lpstr>Risikoregister!Drucktitel</vt:lpstr>
      <vt:lpstr>Risikofelder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2026-08-05T10:32:39Z</dcterms:created>
  <dcterms:modified xsi:type="dcterms:W3CDTF">2026-08-05T16:31:11Z</dcterms:modified>
  <dc:language>en-US</dc:language>
</cp:coreProperties>
</file>