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isikoregister" sheetId="1" state="visible" r:id="rId3"/>
    <sheet name="Risikomatrix" sheetId="2" state="visible" r:id="rId4"/>
    <sheet name="Skala &amp; Einstellungen" sheetId="3" state="visible" r:id="rId5"/>
  </sheets>
  <definedNames>
    <definedName function="false" hidden="false" localSheetId="0" name="_xlnm.Print_Area" vbProcedure="false">Risikoregister!$A$1:$Q$43</definedName>
    <definedName function="false" hidden="false" localSheetId="2" name="_xlnm.Print_Area" vbProcedure="false">'Skala &amp; Einstellungen'!$A$1:$G$50</definedName>
    <definedName function="false" hidden="false" name="Bereiche" vbProcedure="false">'Skala &amp; Einstellungen'!$B$32:$B$39</definedName>
    <definedName function="false" hidden="false" name="Grenze_Gering" vbProcedure="false">'Skala &amp; Einstellungen'!$D$24</definedName>
    <definedName function="false" hidden="false" name="Grenze_Hoch" vbProcedure="false">'Skala &amp; Einstellungen'!$D$26</definedName>
    <definedName function="false" hidden="false" name="Grenze_Mittel" vbProcedure="false">'Skala &amp; Einstellungen'!$D$25</definedName>
    <definedName function="false" hidden="false" name="Staende" vbProcedure="false">'Skala &amp; Einstellungen'!$C$32:$C$35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<sst xmlns="http://schemas.openxmlformats.org/spreadsheetml/2006/main" count="244" uniqueCount="191">
  <si>
    <t xml:space="preserve">Risikoanalyse</t>
  </si>
  <si>
    <t xml:space="preserve">Systematische Identifikation, Bewertung und Steuerung von Risiken · Geschäftsjahr 2026</t>
  </si>
  <si>
    <t xml:space="preserve">Unternehmen</t>
  </si>
  <si>
    <t xml:space="preserve">Muster Handels- und Dienstleistungs GmbH</t>
  </si>
  <si>
    <t xml:space="preserve">Stand</t>
  </si>
  <si>
    <t xml:space="preserve">Nur die hell hinterlegten Felder ausfüllen –
Risikowert, Einstufung und Restrisiko
berechnen sich automatisch.</t>
  </si>
  <si>
    <t xml:space="preserve">Geltungsbereich</t>
  </si>
  <si>
    <t xml:space="preserve">Unternehmensweite Risikoanalyse 2026</t>
  </si>
  <si>
    <t xml:space="preserve">Version</t>
  </si>
  <si>
    <t xml:space="preserve">1.0</t>
  </si>
  <si>
    <t xml:space="preserve">Erstellt von</t>
  </si>
  <si>
    <t xml:space="preserve">Risikomanagement / QM</t>
  </si>
  <si>
    <t xml:space="preserve">Prüftermin</t>
  </si>
  <si>
    <t xml:space="preserve">KENNZAHLEN</t>
  </si>
  <si>
    <t xml:space="preserve">Erfasste Risiken</t>
  </si>
  <si>
    <t xml:space="preserve">Hoch &amp; kritisch</t>
  </si>
  <si>
    <t xml:space="preserve">Ø Risikowert (brutto)</t>
  </si>
  <si>
    <t xml:space="preserve">Ø Restrisiko (netto)</t>
  </si>
  <si>
    <t xml:space="preserve">Risikoreduktion</t>
  </si>
  <si>
    <t xml:space="preserve">RISIKOKLASSEN</t>
  </si>
  <si>
    <t xml:space="preserve">Gering  (1–4)</t>
  </si>
  <si>
    <t xml:space="preserve">Mittel  (5–9)</t>
  </si>
  <si>
    <t xml:space="preserve">Hoch  (10–14)</t>
  </si>
  <si>
    <t xml:space="preserve">Kritisch  (15–25)</t>
  </si>
  <si>
    <t xml:space="preserve">RISIKOBESCHREIBUNG</t>
  </si>
  <si>
    <t xml:space="preserve">BEWERTUNG (BRUTTO)</t>
  </si>
  <si>
    <t xml:space="preserve">MASSNAHME &amp; STEUERUNG</t>
  </si>
  <si>
    <t xml:space="preserve">RESTRISIKO (NACH MASSNAHME)</t>
  </si>
  <si>
    <t xml:space="preserve">Nr.</t>
  </si>
  <si>
    <t xml:space="preserve">Risiko</t>
  </si>
  <si>
    <t xml:space="preserve">Bereich</t>
  </si>
  <si>
    <t xml:space="preserve">Auslöser</t>
  </si>
  <si>
    <t xml:space="preserve">Mögliche Folgen</t>
  </si>
  <si>
    <t xml:space="preserve">Eintritt</t>
  </si>
  <si>
    <t xml:space="preserve">Tragweite</t>
  </si>
  <si>
    <t xml:space="preserve">Risikowert</t>
  </si>
  <si>
    <t xml:space="preserve">Einstufung</t>
  </si>
  <si>
    <t xml:space="preserve">Gegenmaßnahme</t>
  </si>
  <si>
    <t xml:space="preserve">Zuständig</t>
  </si>
  <si>
    <t xml:space="preserve">Termin</t>
  </si>
  <si>
    <t xml:space="preserve">Rest-Eintritt</t>
  </si>
  <si>
    <t xml:space="preserve">Rest-Tragweite</t>
  </si>
  <si>
    <t xml:space="preserve">Restrisiko</t>
  </si>
  <si>
    <t xml:space="preserve">Bearbeitungsstand</t>
  </si>
  <si>
    <t xml:space="preserve">Ausfall zentraler IT-Systeme</t>
  </si>
  <si>
    <t xml:space="preserve">Technik &amp; IT</t>
  </si>
  <si>
    <t xml:space="preserve">Hardware-Defekt / fehlende Redundanz</t>
  </si>
  <si>
    <t xml:space="preserve">Stillstand der Auftragsbearbeitung</t>
  </si>
  <si>
    <t xml:space="preserve">Redundante Systeme, tägliche Backups, Notfallplan</t>
  </si>
  <si>
    <t xml:space="preserve">IT-Leitung</t>
  </si>
  <si>
    <t xml:space="preserve">In Umsetzung</t>
  </si>
  <si>
    <t xml:space="preserve">Zahlungsausfall wichtiger Kunden</t>
  </si>
  <si>
    <t xml:space="preserve">Finanzen</t>
  </si>
  <si>
    <t xml:space="preserve">Bonitätsverschlechterung</t>
  </si>
  <si>
    <t xml:space="preserve">Liquiditätsengpass</t>
  </si>
  <si>
    <t xml:space="preserve">Bonitätsprüfung, Kreditversicherung, Mahnwesen</t>
  </si>
  <si>
    <t xml:space="preserve">Finanzabteilung</t>
  </si>
  <si>
    <t xml:space="preserve">Umgesetzt</t>
  </si>
  <si>
    <t xml:space="preserve">Ausfall einer Schlüsselperson</t>
  </si>
  <si>
    <t xml:space="preserve">Personal</t>
  </si>
  <si>
    <t xml:space="preserve">Krankheit / Kündigung ohne Vertretung</t>
  </si>
  <si>
    <t xml:space="preserve">Wissensverlust, Projektverzögerung</t>
  </si>
  <si>
    <t xml:space="preserve">Vertretungsregelung, Wissensdokumentation</t>
  </si>
  <si>
    <t xml:space="preserve">Personalleitung</t>
  </si>
  <si>
    <t xml:space="preserve">Verstoß gegen Datenschutzvorgaben</t>
  </si>
  <si>
    <t xml:space="preserve">Recht &amp; Compliance</t>
  </si>
  <si>
    <t xml:space="preserve">Unklare Prozesse, fehlende Schulung</t>
  </si>
  <si>
    <t xml:space="preserve">Bußgeld, Reputationsschaden</t>
  </si>
  <si>
    <t xml:space="preserve">Datenschutzkonzept, jährliche Schulungen</t>
  </si>
  <si>
    <t xml:space="preserve">Datenschutz</t>
  </si>
  <si>
    <t xml:space="preserve">Lieferverzug eines Hauptlieferanten</t>
  </si>
  <si>
    <t xml:space="preserve">Lieferanten &amp; Extern</t>
  </si>
  <si>
    <t xml:space="preserve">Einseitige Abhängigkeit</t>
  </si>
  <si>
    <t xml:space="preserve">Produktions- und Lieferstopp</t>
  </si>
  <si>
    <t xml:space="preserve">Zweitlieferant qualifizieren, Sicherheitsbestand</t>
  </si>
  <si>
    <t xml:space="preserve">Einkauf</t>
  </si>
  <si>
    <t xml:space="preserve">Fehlende Prozessdokumentation</t>
  </si>
  <si>
    <t xml:space="preserve">Organisation &amp; Prozesse</t>
  </si>
  <si>
    <t xml:space="preserve">Historisch gewachsene Abläufe</t>
  </si>
  <si>
    <t xml:space="preserve">Fehler, ineffiziente Abläufe</t>
  </si>
  <si>
    <t xml:space="preserve">Prozesslandkarte erstellen und pflegen</t>
  </si>
  <si>
    <t xml:space="preserve">Qualitätsmanagement</t>
  </si>
  <si>
    <t xml:space="preserve">Offen</t>
  </si>
  <si>
    <t xml:space="preserve">Arbeitsunfall in der Fertigung</t>
  </si>
  <si>
    <t xml:space="preserve">Arbeitssicherheit</t>
  </si>
  <si>
    <t xml:space="preserve">Unzureichende Schutzmaßnahmen</t>
  </si>
  <si>
    <t xml:space="preserve">Personenschaden, Ausfallzeiten</t>
  </si>
  <si>
    <t xml:space="preserve">Gefährdungsbeurteilung, Unterweisungen, PSA</t>
  </si>
  <si>
    <t xml:space="preserve">Sicherheitsfachkraft</t>
  </si>
  <si>
    <t xml:space="preserve">Qualitätsmängel / Reklamationen</t>
  </si>
  <si>
    <t xml:space="preserve">Qualität</t>
  </si>
  <si>
    <t xml:space="preserve">Fehlende Wareneingangskontrolle</t>
  </si>
  <si>
    <t xml:space="preserve">Nacharbeit, Kundenverlust</t>
  </si>
  <si>
    <t xml:space="preserve">Stichprobenprüfung, Lieferantenbewertung</t>
  </si>
  <si>
    <t xml:space="preserve">Preissteigerung bei Energie &amp; Material</t>
  </si>
  <si>
    <t xml:space="preserve">Marktvolatilität</t>
  </si>
  <si>
    <t xml:space="preserve">Sinkende Marge</t>
  </si>
  <si>
    <t xml:space="preserve">Rahmenverträge, Preisgleitklauseln, Kalkulation</t>
  </si>
  <si>
    <t xml:space="preserve">Überwacht</t>
  </si>
  <si>
    <t xml:space="preserve">Projektverzögerung durch unklare Ziele</t>
  </si>
  <si>
    <t xml:space="preserve">Unvollständige Anforderungen</t>
  </si>
  <si>
    <t xml:space="preserve">Terminüberschreitung, Mehrkosten</t>
  </si>
  <si>
    <t xml:space="preserve">Klares Lastenheft, Meilensteine, Reviews</t>
  </si>
  <si>
    <t xml:space="preserve">Projektleitung</t>
  </si>
  <si>
    <t xml:space="preserve">Cyberangriff / Ransomware</t>
  </si>
  <si>
    <t xml:space="preserve">Phishing, veraltete Software</t>
  </si>
  <si>
    <t xml:space="preserve">Datenverlust, Betriebsunterbrechung</t>
  </si>
  <si>
    <t xml:space="preserve">Firewall, Awareness-Trainings, Offline-Backups</t>
  </si>
  <si>
    <t xml:space="preserve">Änderung gesetzlicher Vorgaben</t>
  </si>
  <si>
    <t xml:space="preserve">Neue Regulierung</t>
  </si>
  <si>
    <t xml:space="preserve">Anpassungsaufwand, Sanktionen</t>
  </si>
  <si>
    <t xml:space="preserve">Regulatorik-Monitoring, frühzeitige Umsetzung</t>
  </si>
  <si>
    <t xml:space="preserve">Rechtsabteilung</t>
  </si>
  <si>
    <t xml:space="preserve">Mittelwerte</t>
  </si>
  <si>
    <t xml:space="preserve">brutto</t>
  </si>
  <si>
    <t xml:space="preserve">netto</t>
  </si>
  <si>
    <t xml:space="preserve">Hinweise</t>
  </si>
  <si>
    <t xml:space="preserve">•  Risikowert = Eintrittswahrscheinlichkeit × Tragweite (Skala 1–5). Die Einstufung (Gering/Mittel/Hoch/Kritisch) und das Restrisiko werden automatisch berechnet.</t>
  </si>
  <si>
    <t xml:space="preserve">•  Definitionen der Skalenwerte 1–5 sowie die Klassengrenzen finden Sie im Blatt „Skala &amp; Einstellungen“ und können dort angepasst werden.</t>
  </si>
  <si>
    <t xml:space="preserve">•  Das Restrisiko bewertet die Lage nach Umsetzung der Gegenmaßnahmen – bewerten Sie Rest-Eintritt und Rest-Tragweite realistisch neu.</t>
  </si>
  <si>
    <t xml:space="preserve">•  Diese Vorlage dient der strukturierten Übersicht und ersetzt keine rechtliche, steuerliche oder sicherheitstechnische Beratung.</t>
  </si>
  <si>
    <t xml:space="preserve">Risikomatrix</t>
  </si>
  <si>
    <t xml:space="preserve">Automatische Verdichtung aller erfassten Risiken – vor und nach Maßnahmen · 2026</t>
  </si>
  <si>
    <t xml:space="preserve">BRUTTORISIKO · vor Maßnahmen</t>
  </si>
  <si>
    <t xml:space="preserve">RESTRISIKO · nach Maßnahmen</t>
  </si>
  <si>
    <t xml:space="preserve">T ↓ / E →</t>
  </si>
  <si>
    <t xml:space="preserve">Tragweite ↑</t>
  </si>
  <si>
    <t xml:space="preserve">Eintrittswahrscheinlichkeit →</t>
  </si>
  <si>
    <t xml:space="preserve">AUSWERTUNG NACH RISIKOKLASSE</t>
  </si>
  <si>
    <t xml:space="preserve">Klasse</t>
  </si>
  <si>
    <t xml:space="preserve">Brutto</t>
  </si>
  <si>
    <t xml:space="preserve">Netto</t>
  </si>
  <si>
    <t xml:space="preserve">Anteil %</t>
  </si>
  <si>
    <t xml:space="preserve">Anzahl</t>
  </si>
  <si>
    <t xml:space="preserve">Gering</t>
  </si>
  <si>
    <t xml:space="preserve">Mittel</t>
  </si>
  <si>
    <t xml:space="preserve">Hoch</t>
  </si>
  <si>
    <t xml:space="preserve">Kritisch</t>
  </si>
  <si>
    <t xml:space="preserve">Gesamt</t>
  </si>
  <si>
    <t xml:space="preserve">Skala &amp; Einstellungen</t>
  </si>
  <si>
    <t xml:space="preserve">Bewertungsmaßstäbe, Risikoklassen und Auswahllisten für das Risikoregister · 2026</t>
  </si>
  <si>
    <t xml:space="preserve">BEWERTUNGSSKALA · EINTRITTSWAHRSCHEINLICHKEIT</t>
  </si>
  <si>
    <t xml:space="preserve">Stufe</t>
  </si>
  <si>
    <t xml:space="preserve">Bezeichnung</t>
  </si>
  <si>
    <t xml:space="preserve">Beschreibung</t>
  </si>
  <si>
    <t xml:space="preserve">Richtwert</t>
  </si>
  <si>
    <t xml:space="preserve">Sehr gering</t>
  </si>
  <si>
    <t xml:space="preserve">Tritt praktisch nie ein / nur unter außergewöhnlichen Umständen</t>
  </si>
  <si>
    <t xml:space="preserve">&lt; 5 %</t>
  </si>
  <si>
    <t xml:space="preserve">Eher unwahrscheinlich, aber nicht ausgeschlossen</t>
  </si>
  <si>
    <t xml:space="preserve">5 – 20 %</t>
  </si>
  <si>
    <t xml:space="preserve">Kann durchaus vorkommen</t>
  </si>
  <si>
    <t xml:space="preserve">20 – 50 %</t>
  </si>
  <si>
    <t xml:space="preserve">Tritt voraussichtlich ein</t>
  </si>
  <si>
    <t xml:space="preserve">50 – 80 %</t>
  </si>
  <si>
    <t xml:space="preserve">Sehr hoch</t>
  </si>
  <si>
    <t xml:space="preserve">Tritt mit hoher Sicherheit / regelmäßig ein</t>
  </si>
  <si>
    <t xml:space="preserve">&gt; 80 %</t>
  </si>
  <si>
    <t xml:space="preserve">BEWERTUNGSSKALA · TRAGWEITE (SCHADENSHÖHE)</t>
  </si>
  <si>
    <t xml:space="preserve">Unwesentlich</t>
  </si>
  <si>
    <t xml:space="preserve">Kaum spürbare Auswirkung, im Tagesgeschäft auffangbar</t>
  </si>
  <si>
    <t xml:space="preserve">gering</t>
  </si>
  <si>
    <t xml:space="preserve">Begrenzter Schaden, schnell behebbar</t>
  </si>
  <si>
    <t xml:space="preserve">mäßig</t>
  </si>
  <si>
    <t xml:space="preserve">Spürbar</t>
  </si>
  <si>
    <t xml:space="preserve">Deutliche Auswirkung auf Kosten, Termine oder Qualität</t>
  </si>
  <si>
    <t xml:space="preserve">mittel</t>
  </si>
  <si>
    <t xml:space="preserve">Schwerwiegend</t>
  </si>
  <si>
    <t xml:space="preserve">Erheblicher Schaden, Ziele stark gefährdet</t>
  </si>
  <si>
    <t xml:space="preserve">hoch</t>
  </si>
  <si>
    <t xml:space="preserve">Existenzbedrohend</t>
  </si>
  <si>
    <t xml:space="preserve">Bestandsgefährdend / nicht tolerierbar</t>
  </si>
  <si>
    <t xml:space="preserve">sehr hoch</t>
  </si>
  <si>
    <t xml:space="preserve">RISIKOKLASSEN · RISIKOWERT = EINTRITT × TRAGWEITE</t>
  </si>
  <si>
    <t xml:space="preserve">Von</t>
  </si>
  <si>
    <t xml:space="preserve">Bis</t>
  </si>
  <si>
    <t xml:space="preserve">Empfehlung</t>
  </si>
  <si>
    <t xml:space="preserve">Akzeptabel – beobachten, keine Sofortmaßnahme nötig</t>
  </si>
  <si>
    <t xml:space="preserve">Beobachten und bei Bedarf gezielt gegensteuern</t>
  </si>
  <si>
    <t xml:space="preserve">Maßnahmen einplanen und terminieren</t>
  </si>
  <si>
    <t xml:space="preserve">Sofort handeln – Maßnahmen mit hoher Priorität</t>
  </si>
  <si>
    <t xml:space="preserve">AUSWAHLLISTEN (DROPDOWN-MENÜS)</t>
  </si>
  <si>
    <t xml:space="preserve">Bereiche</t>
  </si>
  <si>
    <t xml:space="preserve">ANLEITUNG &amp; LEGENDE</t>
  </si>
  <si>
    <t xml:space="preserve">1.  Risiken im Blatt „Risikoregister“ in die hell hinterlegten Felder eintragen (Risiko, Bereich, Auslöser, Folgen).</t>
  </si>
  <si>
    <t xml:space="preserve">2.  Eintritt und Tragweite je Risiko mit einem Wert von 1 bis 5 bewerten – Risikowert und Einstufung erscheinen automatisch.</t>
  </si>
  <si>
    <t xml:space="preserve">3.  Gegenmaßnahme, zuständige Stelle und Termin festlegen.</t>
  </si>
  <si>
    <t xml:space="preserve">4.  Nach den Maßnahmen Rest-Eintritt und Rest-Tragweite neu bewerten – das Restrisiko zeigt die verbleibende Gefährdung.</t>
  </si>
  <si>
    <t xml:space="preserve">5.  Das Blatt „Risikomatrix“ verdichtet alle Risiken automatisch – vor und nach Maßnahmen.</t>
  </si>
  <si>
    <t xml:space="preserve">Legende:  hell hinterlegte Felder = Eingabe   ·   graue Felder = automatisch berechnet</t>
  </si>
  <si>
    <t xml:space="preserve">Alle Beispieldaten sind frei erfunden und dienen nur der Veranschaulichung.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</si>
</sst>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\.mm\.yyyy"/>
    <numFmt numFmtId="166" formatCode="0"/>
    <numFmt numFmtId="167" formatCode="0.0"/>
    <numFmt numFmtId="168" formatCode="0%"/>
    <numFmt numFmtId="169" formatCode="General"/>
    <numFmt numFmtId="170" formatCode="0;\-0;&quot;&quot;"/>
    <numFmt numFmtId="171" formatCode="0\ %"/>
  </numFmts>
  <fonts count="4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b val="true"/>
      <sz val="10"/>
      <color rgb="FFCFCCE8"/>
      <name val="Calibri"/>
      <family val="0"/>
      <charset val="1"/>
    </font>
    <font>
      <sz val="10"/>
      <color rgb="FF6E6A85"/>
      <name val="Calibri"/>
      <family val="0"/>
      <charset val="1"/>
    </font>
    <font>
      <b val="true"/>
      <sz val="9.5"/>
      <color rgb="FF34306B"/>
      <name val="Calibri"/>
      <family val="0"/>
      <charset val="1"/>
    </font>
    <font>
      <sz val="10"/>
      <color rgb="FF2A2540"/>
      <name val="Calibri"/>
      <family val="0"/>
      <charset val="1"/>
    </font>
    <font>
      <i val="true"/>
      <sz val="8.5"/>
      <color rgb="FF6E6A85"/>
      <name val="Calibri"/>
      <family val="0"/>
      <charset val="1"/>
    </font>
    <font>
      <b val="true"/>
      <sz val="9"/>
      <color rgb="FF4E4A9E"/>
      <name val="Calibri"/>
      <family val="0"/>
      <charset val="1"/>
    </font>
    <font>
      <b val="true"/>
      <sz val="20"/>
      <color rgb="FF241F4A"/>
      <name val="Calibri"/>
      <family val="0"/>
      <charset val="1"/>
    </font>
    <font>
      <sz val="9"/>
      <color rgb="FF6E6A85"/>
      <name val="Calibri"/>
      <family val="0"/>
      <charset val="1"/>
    </font>
    <font>
      <b val="true"/>
      <sz val="9"/>
      <color rgb="FF1B7A4B"/>
      <name val="Calibri"/>
      <family val="0"/>
      <charset val="1"/>
    </font>
    <font>
      <b val="true"/>
      <sz val="9"/>
      <color rgb="FF8A6410"/>
      <name val="Calibri"/>
      <family val="0"/>
      <charset val="1"/>
    </font>
    <font>
      <b val="true"/>
      <sz val="9"/>
      <color rgb="FFA85A1C"/>
      <name val="Calibri"/>
      <family val="0"/>
      <charset val="1"/>
    </font>
    <font>
      <b val="true"/>
      <sz val="9"/>
      <color rgb="FFA5302F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b val="true"/>
      <sz val="9.5"/>
      <color rgb="FF6E6A85"/>
      <name val="Calibri"/>
      <family val="0"/>
      <charset val="1"/>
    </font>
    <font>
      <b val="true"/>
      <sz val="10"/>
      <color rgb="FF2A2540"/>
      <name val="Calibri"/>
      <family val="0"/>
      <charset val="1"/>
    </font>
    <font>
      <sz val="9.5"/>
      <color rgb="FF2A2540"/>
      <name val="Calibri"/>
      <family val="0"/>
      <charset val="1"/>
    </font>
    <font>
      <sz val="9.5"/>
      <color rgb="FF6E6A85"/>
      <name val="Calibri"/>
      <family val="0"/>
      <charset val="1"/>
    </font>
    <font>
      <b val="true"/>
      <sz val="10"/>
      <color rgb="FF241F4A"/>
      <name val="Calibri"/>
      <family val="0"/>
      <charset val="1"/>
    </font>
    <font>
      <b val="true"/>
      <sz val="9.5"/>
      <color rgb="FF2A254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8.5"/>
      <color rgb="FFD9D6EC"/>
      <name val="Calibri"/>
      <family val="0"/>
      <charset val="1"/>
    </font>
    <font>
      <b val="true"/>
      <sz val="10"/>
      <color rgb="FF34306B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8"/>
      <color rgb="FF6E6A85"/>
      <name val="Calibri"/>
      <family val="0"/>
      <charset val="1"/>
    </font>
    <font>
      <b val="true"/>
      <sz val="11"/>
      <color rgb="FF241F4A"/>
      <name val="Calibri"/>
      <family val="0"/>
      <charset val="1"/>
    </font>
    <font>
      <b val="true"/>
      <sz val="8.5"/>
      <color rgb="FF6E6A85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b val="true"/>
      <sz val="9"/>
      <color rgb="FF6E6A85"/>
      <name val="Calibri"/>
      <family val="0"/>
      <charset val="1"/>
    </font>
    <font>
      <b val="true"/>
      <sz val="10"/>
      <color rgb="FF1B7A4B"/>
      <name val="Calibri"/>
      <family val="0"/>
      <charset val="1"/>
    </font>
    <font>
      <sz val="9"/>
      <color rgb="FF2A2540"/>
      <name val="Calibri"/>
      <family val="0"/>
      <charset val="1"/>
    </font>
    <font>
      <b val="true"/>
      <sz val="9"/>
      <color rgb="FF241F4A"/>
      <name val="Calibri"/>
      <family val="0"/>
      <charset val="1"/>
    </font>
    <font>
      <b val="true"/>
      <sz val="10"/>
      <color rgb="FF8A6410"/>
      <name val="Calibri"/>
      <family val="0"/>
      <charset val="1"/>
    </font>
    <font>
      <b val="true"/>
      <sz val="10"/>
      <color rgb="FFA85A1C"/>
      <name val="Calibri"/>
      <family val="0"/>
      <charset val="1"/>
    </font>
    <font>
      <b val="true"/>
      <sz val="10"/>
      <color rgb="FFA5302F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i val="true"/>
      <sz val="9"/>
      <color rgb="FF6E6A85"/>
      <name val="Calibri"/>
      <family val="0"/>
      <charset val="1"/>
    </font>
  </fonts>
  <fills count="22">
    <fill>
      <patternFill patternType="none"/>
    </fill>
    <fill>
      <patternFill patternType="gray125"/>
    </fill>
    <fill>
      <patternFill patternType="solid">
        <fgColor rgb="FF34306B"/>
        <bgColor rgb="FF2A2540"/>
      </patternFill>
    </fill>
    <fill>
      <patternFill patternType="solid">
        <fgColor rgb="FFFFFFFF"/>
        <bgColor rgb="FFF9F9F9"/>
      </patternFill>
    </fill>
    <fill>
      <patternFill patternType="solid">
        <fgColor rgb="FF4E4A9E"/>
        <bgColor rgb="FF34306B"/>
      </patternFill>
    </fill>
    <fill>
      <patternFill patternType="solid">
        <fgColor rgb="FF7A76C2"/>
        <bgColor rgb="FF6E6A85"/>
      </patternFill>
    </fill>
    <fill>
      <patternFill patternType="solid">
        <fgColor rgb="FF9B95D6"/>
        <bgColor rgb="FF878787"/>
      </patternFill>
    </fill>
    <fill>
      <patternFill patternType="solid">
        <fgColor rgb="FF1B7A4B"/>
        <bgColor rgb="FF008080"/>
      </patternFill>
    </fill>
    <fill>
      <patternFill patternType="solid">
        <fgColor rgb="FF8A6410"/>
        <bgColor rgb="FFA85A1C"/>
      </patternFill>
    </fill>
    <fill>
      <patternFill patternType="solid">
        <fgColor rgb="FFA85A1C"/>
        <bgColor rgb="FF8A6410"/>
      </patternFill>
    </fill>
    <fill>
      <patternFill patternType="solid">
        <fgColor rgb="FFA5302F"/>
        <bgColor rgb="FF993366"/>
      </patternFill>
    </fill>
    <fill>
      <patternFill patternType="solid">
        <fgColor rgb="FFECE9F7"/>
        <bgColor rgb="FFECEAF7"/>
      </patternFill>
    </fill>
    <fill>
      <patternFill patternType="solid">
        <fgColor rgb="FFF3F2FA"/>
        <bgColor rgb="FFF9F9F9"/>
      </patternFill>
    </fill>
    <fill>
      <patternFill patternType="solid">
        <fgColor rgb="FFE9E7F6"/>
        <bgColor rgb="FFECE9F7"/>
      </patternFill>
    </fill>
    <fill>
      <patternFill patternType="solid">
        <fgColor rgb="FFF6E2E2"/>
        <bgColor rgb="FFECE9F7"/>
      </patternFill>
    </fill>
    <fill>
      <patternFill patternType="solid">
        <fgColor rgb="FFECEAF7"/>
        <bgColor rgb="FFECE9F7"/>
      </patternFill>
    </fill>
    <fill>
      <patternFill patternType="solid">
        <fgColor rgb="FFE4F3EC"/>
        <bgColor rgb="FFECEAF7"/>
      </patternFill>
    </fill>
    <fill>
      <patternFill patternType="solid">
        <fgColor rgb="FFBFE3CD"/>
        <bgColor rgb="FFD9D9D9"/>
      </patternFill>
    </fill>
    <fill>
      <patternFill patternType="solid">
        <fgColor rgb="FFF4E1A0"/>
        <bgColor rgb="FFF6E2E2"/>
      </patternFill>
    </fill>
    <fill>
      <patternFill patternType="solid">
        <fgColor rgb="FFF0C39A"/>
        <bgColor rgb="FFE8ABAA"/>
      </patternFill>
    </fill>
    <fill>
      <patternFill patternType="solid">
        <fgColor rgb="FFE8ABAA"/>
        <bgColor rgb="FFF0C39A"/>
      </patternFill>
    </fill>
    <fill>
      <patternFill patternType="solid">
        <fgColor rgb="FF241F4A"/>
        <bgColor rgb="FF2A254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9D6EC"/>
      </left>
      <right/>
      <top style="thin">
        <color rgb="FFD9D6EC"/>
      </top>
      <bottom style="thin">
        <color rgb="FFD9D6EC"/>
      </bottom>
      <diagonal/>
    </border>
    <border diagonalUp="false" diagonalDown="false">
      <left style="thin">
        <color rgb="FFD9D6EC"/>
      </left>
      <right/>
      <top style="thin">
        <color rgb="FFD9D6EC"/>
      </top>
      <bottom/>
      <diagonal/>
    </border>
    <border diagonalUp="false" diagonalDown="false">
      <left style="thin">
        <color rgb="FFD9D6EC"/>
      </left>
      <right style="thin">
        <color rgb="FFD9D6EC"/>
      </right>
      <top style="thin">
        <color rgb="FFD9D6EC"/>
      </top>
      <bottom style="thin">
        <color rgb="FFD9D6E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5" fontId="8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12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0" fillId="3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6" fontId="11" fillId="1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1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1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1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9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1" fillId="0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2" fillId="0" borderId="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0" fillId="1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3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1" fillId="1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25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6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3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2" fillId="3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8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9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0" fillId="1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0" fillId="1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0" fillId="2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0" fillId="1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1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21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2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3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33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4" fillId="17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23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8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36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7" fillId="18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38" fillId="19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39" fillId="20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5" fillId="2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2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1" fillId="1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1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1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1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2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3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3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2" fillId="1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42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ont>
        <name val="Calibri"/>
        <charset val="1"/>
        <family val="0"/>
        <b val="1"/>
        <color rgb="FF1B7A4B"/>
      </font>
      <fill>
        <patternFill>
          <bgColor rgb="FFBFE3CD"/>
        </patternFill>
      </fill>
    </dxf>
    <dxf>
      <font>
        <name val="Calibri"/>
        <charset val="1"/>
        <family val="0"/>
        <b val="1"/>
        <color rgb="FF8A6410"/>
      </font>
      <fill>
        <patternFill>
          <bgColor rgb="FFF4E1A0"/>
        </patternFill>
      </fill>
    </dxf>
    <dxf>
      <font>
        <name val="Calibri"/>
        <charset val="1"/>
        <family val="0"/>
        <b val="1"/>
        <color rgb="FFA85A1C"/>
      </font>
      <fill>
        <patternFill>
          <bgColor rgb="FFF0C39A"/>
        </patternFill>
      </fill>
    </dxf>
    <dxf>
      <font>
        <name val="Calibri"/>
        <charset val="1"/>
        <family val="0"/>
        <b val="1"/>
        <color rgb="FFA5302F"/>
      </font>
      <fill>
        <patternFill>
          <bgColor rgb="FFE8ABAA"/>
        </patternFill>
      </fill>
    </dxf>
    <dxf>
      <font>
        <name val="Calibri"/>
        <charset val="1"/>
        <family val="0"/>
        <b val="1"/>
        <color rgb="FFA5302F"/>
      </font>
    </dxf>
    <dxf>
      <font>
        <name val="Calibri"/>
        <charset val="1"/>
        <family val="0"/>
        <b val="1"/>
        <color rgb="FFA85A1C"/>
      </font>
    </dxf>
    <dxf>
      <font>
        <name val="Calibri"/>
        <charset val="1"/>
        <family val="0"/>
        <b val="1"/>
        <color rgb="FF1B7A4B"/>
      </font>
    </dxf>
    <dxf>
      <font>
        <name val="Calibri"/>
        <charset val="1"/>
        <family val="0"/>
        <b val="1"/>
        <color rgb="FF4E4A9E"/>
      </font>
    </dxf>
  </dxfs>
  <colors>
    <indexedColors>
      <rgbColor rgb="FF000000"/>
      <rgbColor rgb="FFFFFFFF"/>
      <rgbColor rgb="FFFF0000"/>
      <rgbColor rgb="FF00FF00"/>
      <rgbColor rgb="FF0000FF"/>
      <rgbColor rgb="FFECEAF7"/>
      <rgbColor rgb="FFFF00FF"/>
      <rgbColor rgb="FF00FFFF"/>
      <rgbColor rgb="FF800000"/>
      <rgbColor rgb="FF008000"/>
      <rgbColor rgb="FF000080"/>
      <rgbColor rgb="FF8A6410"/>
      <rgbColor rgb="FF800080"/>
      <rgbColor rgb="FF1B7A4B"/>
      <rgbColor rgb="FFD9D9D9"/>
      <rgbColor rgb="FF878787"/>
      <rgbColor rgb="FF9B95D6"/>
      <rgbColor rgb="FFA85A1C"/>
      <rgbColor rgb="FFF9F9F9"/>
      <rgbColor rgb="FFE4F3EC"/>
      <rgbColor rgb="FF660066"/>
      <rgbColor rgb="FFFF8080"/>
      <rgbColor rgb="FF0066CC"/>
      <rgbColor rgb="FFCFCCE8"/>
      <rgbColor rgb="FF000080"/>
      <rgbColor rgb="FFFF00FF"/>
      <rgbColor rgb="FFECE9F7"/>
      <rgbColor rgb="FF00FFFF"/>
      <rgbColor rgb="FF800080"/>
      <rgbColor rgb="FF800000"/>
      <rgbColor rgb="FF008080"/>
      <rgbColor rgb="FF0000FF"/>
      <rgbColor rgb="FF00CCFF"/>
      <rgbColor rgb="FFF3F2FA"/>
      <rgbColor rgb="FFBFE3CD"/>
      <rgbColor rgb="FFF4E1A0"/>
      <rgbColor rgb="FFD9D6EC"/>
      <rgbColor rgb="FFE8ABAA"/>
      <rgbColor rgb="FFF6E2E2"/>
      <rgbColor rgb="FFF0C39A"/>
      <rgbColor rgb="FF4E4A9E"/>
      <rgbColor rgb="FF33CCCC"/>
      <rgbColor rgb="FF99CC00"/>
      <rgbColor rgb="FFE9E7F6"/>
      <rgbColor rgb="FFFF9900"/>
      <rgbColor rgb="FFFF6600"/>
      <rgbColor rgb="FF6E6A85"/>
      <rgbColor rgb="FF7A76C2"/>
      <rgbColor rgb="FF241F4A"/>
      <rgbColor rgb="FF339966"/>
      <rgbColor rgb="FF003300"/>
      <rgbColor rgb="FF333300"/>
      <rgbColor rgb="FFA5302F"/>
      <rgbColor rgb="FF993366"/>
      <rgbColor rgb="FF34306B"/>
      <rgbColor rgb="FF2A25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Risiken je Bereich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Risikomatrix!M17</c:f>
              <c:strCache>
                <c:ptCount val="1"/>
                <c:pt idx="0">
                  <c:v>Anzahl</c:v>
                </c:pt>
              </c:strCache>
            </c:strRef>
          </c:tx>
          <c:spPr>
            <a:solidFill>
              <a:srgbClr val="4e4a9e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Risikomatrix!$J$18:$J$25</c:f>
              <c:strCache>
                <c:ptCount val="8"/>
                <c:pt idx="0">
                  <c:v>Technik &amp; IT</c:v>
                </c:pt>
                <c:pt idx="1">
                  <c:v>Finanzen</c:v>
                </c:pt>
                <c:pt idx="2">
                  <c:v>Personal</c:v>
                </c:pt>
                <c:pt idx="3">
                  <c:v>Recht &amp; Compliance</c:v>
                </c:pt>
                <c:pt idx="4">
                  <c:v>Organisation &amp; Prozesse</c:v>
                </c:pt>
                <c:pt idx="5">
                  <c:v>Lieferanten &amp; Extern</c:v>
                </c:pt>
                <c:pt idx="6">
                  <c:v>Arbeitssicherheit</c:v>
                </c:pt>
                <c:pt idx="7">
                  <c:v>Qualität</c:v>
                </c:pt>
              </c:strCache>
            </c:strRef>
          </c:cat>
          <c:val>
            <c:numRef>
              <c:f>Risikomatrix!$M$18:$M$25</c:f>
              <c:numCache>
                <c:formatCode>General</c:formatCode>
                <c:ptCount val="8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gapWidth val="150"/>
        <c:overlap val="0"/>
        <c:axId val="5111052"/>
        <c:axId val="92037581"/>
      </c:barChart>
      <c:catAx>
        <c:axId val="51110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2037581"/>
        <c:crosses val="autoZero"/>
        <c:auto val="1"/>
        <c:lblAlgn val="ctr"/>
        <c:lblOffset val="100"/>
        <c:noMultiLvlLbl val="0"/>
      </c:catAx>
      <c:valAx>
        <c:axId val="9203758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11105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24</xdr:row>
      <xdr:rowOff>0</xdr:rowOff>
    </xdr:from>
    <xdr:to>
      <xdr:col>8</xdr:col>
      <xdr:colOff>599040</xdr:colOff>
      <xdr:row>39</xdr:row>
      <xdr:rowOff>94320</xdr:rowOff>
    </xdr:to>
    <xdr:graphicFrame>
      <xdr:nvGraphicFramePr>
        <xdr:cNvPr id="0" name="Chart 1"/>
        <xdr:cNvGraphicFramePr/>
      </xdr:nvGraphicFramePr>
      <xdr:xfrm>
        <a:off x="113040" y="5581800"/>
        <a:ext cx="5039640" cy="295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Q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16" topLeftCell="D17" activePane="bottomRight" state="frozen"/>
      <selection pane="topLeft" activeCell="A1" activeCellId="0" sqref="A1"/>
      <selection pane="topRight" activeCell="D1" activeCellId="0" sqref="D1"/>
      <selection pane="bottomLeft" activeCell="A17" activeCellId="0" sqref="A1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.6"/>
    <col collapsed="false" customWidth="true" hidden="false" outlineLevel="0" max="2" min="2" style="0" width="5"/>
    <col collapsed="false" customWidth="true" hidden="false" outlineLevel="0" max="3" min="3" style="0" width="30"/>
    <col collapsed="false" customWidth="true" hidden="false" outlineLevel="0" max="4" min="4" style="0" width="19"/>
    <col collapsed="false" customWidth="true" hidden="false" outlineLevel="0" max="5" min="5" style="0" width="22"/>
    <col collapsed="false" customWidth="true" hidden="false" outlineLevel="0" max="6" min="6" style="0" width="24"/>
    <col collapsed="false" customWidth="true" hidden="false" outlineLevel="0" max="8" min="7" style="0" width="8.5"/>
    <col collapsed="false" customWidth="true" hidden="false" outlineLevel="0" max="9" min="9" style="0" width="9.51"/>
    <col collapsed="false" customWidth="true" hidden="false" outlineLevel="0" max="10" min="10" style="0" width="12"/>
    <col collapsed="false" customWidth="true" hidden="false" outlineLevel="0" max="11" min="11" style="0" width="30"/>
    <col collapsed="false" customWidth="true" hidden="false" outlineLevel="0" max="12" min="12" style="0" width="17"/>
    <col collapsed="false" customWidth="true" hidden="false" outlineLevel="0" max="13" min="13" style="0" width="11.5"/>
    <col collapsed="false" customWidth="true" hidden="false" outlineLevel="0" max="15" min="14" style="0" width="8.5"/>
    <col collapsed="false" customWidth="true" hidden="false" outlineLevel="0" max="16" min="16" style="0" width="9.51"/>
    <col collapsed="false" customWidth="true" hidden="false" outlineLevel="0" max="17" min="17" style="0" width="16"/>
  </cols>
  <sheetData>
    <row r="1" customFormat="false" ht="6" hidden="false" customHeight="true" outlineLevel="0" collapsed="false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Format="false" ht="30" hidden="false" customHeight="true" outlineLevel="0" collapsed="false">
      <c r="B2" s="2" t="s">
        <v>0</v>
      </c>
      <c r="C2" s="2"/>
      <c r="D2" s="2"/>
      <c r="E2" s="2"/>
      <c r="F2" s="2"/>
      <c r="G2" s="2"/>
      <c r="H2" s="3" t="str">
        <f aca="false">$D$5</f>
        <v>Muster Handels- und Dienstleistungs GmbH</v>
      </c>
      <c r="I2" s="3"/>
      <c r="J2" s="3"/>
      <c r="K2" s="3"/>
      <c r="L2" s="3"/>
      <c r="M2" s="3"/>
      <c r="N2" s="3"/>
      <c r="O2" s="3"/>
      <c r="P2" s="3"/>
      <c r="Q2" s="3"/>
    </row>
    <row r="3" customFormat="false" ht="16.5" hidden="false" customHeight="true" outlineLevel="0" collapsed="false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customFormat="false" ht="4.5" hidden="false" customHeight="true" outlineLevel="0" collapsed="false">
      <c r="B4" s="1"/>
      <c r="C4" s="1"/>
      <c r="D4" s="5"/>
      <c r="E4" s="5"/>
      <c r="F4" s="6"/>
      <c r="G4" s="6"/>
      <c r="H4" s="7"/>
      <c r="I4" s="7"/>
      <c r="J4" s="8"/>
      <c r="K4" s="8"/>
      <c r="L4" s="9"/>
      <c r="M4" s="9"/>
      <c r="N4" s="10"/>
      <c r="O4" s="10"/>
      <c r="P4" s="11"/>
      <c r="Q4" s="11"/>
    </row>
    <row r="5" customFormat="false" ht="18" hidden="false" customHeight="true" outlineLevel="0" collapsed="false">
      <c r="B5" s="12" t="s">
        <v>2</v>
      </c>
      <c r="C5" s="12"/>
      <c r="D5" s="13" t="s">
        <v>3</v>
      </c>
      <c r="E5" s="13"/>
      <c r="F5" s="13"/>
      <c r="G5" s="13"/>
      <c r="H5" s="13"/>
      <c r="J5" s="14" t="s">
        <v>4</v>
      </c>
      <c r="K5" s="15" t="n">
        <v>46203</v>
      </c>
      <c r="L5" s="15"/>
      <c r="M5" s="15"/>
      <c r="N5" s="16" t="s">
        <v>5</v>
      </c>
      <c r="O5" s="16"/>
      <c r="P5" s="16"/>
      <c r="Q5" s="16"/>
    </row>
    <row r="6" customFormat="false" ht="18" hidden="false" customHeight="true" outlineLevel="0" collapsed="false">
      <c r="B6" s="12" t="s">
        <v>6</v>
      </c>
      <c r="C6" s="12"/>
      <c r="D6" s="13" t="s">
        <v>7</v>
      </c>
      <c r="E6" s="13"/>
      <c r="F6" s="13"/>
      <c r="G6" s="13"/>
      <c r="H6" s="13"/>
      <c r="J6" s="14" t="s">
        <v>8</v>
      </c>
      <c r="K6" s="13" t="s">
        <v>9</v>
      </c>
      <c r="L6" s="13"/>
      <c r="M6" s="13"/>
      <c r="N6" s="16"/>
      <c r="O6" s="16"/>
      <c r="P6" s="16"/>
      <c r="Q6" s="16"/>
    </row>
    <row r="7" customFormat="false" ht="18" hidden="false" customHeight="true" outlineLevel="0" collapsed="false">
      <c r="B7" s="12" t="s">
        <v>10</v>
      </c>
      <c r="C7" s="12"/>
      <c r="D7" s="13" t="s">
        <v>11</v>
      </c>
      <c r="E7" s="13"/>
      <c r="F7" s="13"/>
      <c r="G7" s="13"/>
      <c r="H7" s="13"/>
      <c r="J7" s="14" t="s">
        <v>12</v>
      </c>
      <c r="K7" s="15" t="n">
        <v>46387</v>
      </c>
      <c r="L7" s="15"/>
      <c r="M7" s="15"/>
      <c r="N7" s="16"/>
      <c r="O7" s="16"/>
      <c r="P7" s="16"/>
      <c r="Q7" s="16"/>
    </row>
    <row r="8" customFormat="false" ht="6" hidden="false" customHeight="true" outlineLevel="0" collapsed="false"/>
    <row r="9" customFormat="false" ht="13.5" hidden="false" customHeight="true" outlineLevel="0" collapsed="false">
      <c r="B9" s="17" t="s">
        <v>13</v>
      </c>
    </row>
    <row r="10" customFormat="false" ht="6" hidden="false" customHeight="true" outlineLevel="0" collapsed="false">
      <c r="B10" s="5"/>
      <c r="C10" s="5"/>
      <c r="D10" s="5"/>
      <c r="E10" s="11"/>
      <c r="F10" s="11"/>
      <c r="G10" s="11"/>
      <c r="H10" s="6"/>
      <c r="I10" s="6"/>
      <c r="J10" s="6"/>
      <c r="K10" s="6"/>
      <c r="L10" s="6"/>
      <c r="M10" s="6"/>
      <c r="N10" s="8"/>
      <c r="O10" s="8"/>
      <c r="P10" s="8"/>
      <c r="Q10" s="8"/>
    </row>
    <row r="11" customFormat="false" ht="25.5" hidden="false" customHeight="true" outlineLevel="0" collapsed="false">
      <c r="B11" s="18" t="n">
        <f aca="false">COUNTA(C17:C36)</f>
        <v>12</v>
      </c>
      <c r="C11" s="18"/>
      <c r="D11" s="18"/>
      <c r="E11" s="19" t="n">
        <f aca="false">COUNTIF(J17:J36,"Hoch")+COUNTIF(J17:J36,"Kritisch")</f>
        <v>7</v>
      </c>
      <c r="F11" s="19"/>
      <c r="G11" s="19"/>
      <c r="H11" s="20" t="n">
        <f aca="false">IFERROR(AVERAGE(I17:I36),0)</f>
        <v>11.25</v>
      </c>
      <c r="I11" s="20"/>
      <c r="J11" s="20"/>
      <c r="K11" s="20" t="n">
        <f aca="false">IFERROR(AVERAGE(P17:P36),0)</f>
        <v>5.5</v>
      </c>
      <c r="L11" s="20"/>
      <c r="M11" s="20"/>
      <c r="N11" s="21" t="n">
        <f aca="false">IFERROR(1-SUM(P17:P36)/SUM(I17:I36),0)</f>
        <v>0.511111111111111</v>
      </c>
      <c r="O11" s="21"/>
      <c r="P11" s="21"/>
      <c r="Q11" s="21"/>
    </row>
    <row r="12" customFormat="false" ht="15" hidden="false" customHeight="true" outlineLevel="0" collapsed="false">
      <c r="B12" s="22" t="s">
        <v>14</v>
      </c>
      <c r="C12" s="22"/>
      <c r="D12" s="22"/>
      <c r="E12" s="23" t="s">
        <v>15</v>
      </c>
      <c r="F12" s="23"/>
      <c r="G12" s="23"/>
      <c r="H12" s="24" t="s">
        <v>16</v>
      </c>
      <c r="I12" s="24"/>
      <c r="J12" s="24"/>
      <c r="K12" s="24" t="s">
        <v>17</v>
      </c>
      <c r="L12" s="24"/>
      <c r="M12" s="24"/>
      <c r="N12" s="25" t="s">
        <v>18</v>
      </c>
      <c r="O12" s="25"/>
      <c r="P12" s="25"/>
      <c r="Q12" s="25"/>
    </row>
    <row r="13" customFormat="false" ht="6" hidden="false" customHeight="true" outlineLevel="0" collapsed="false"/>
    <row r="14" customFormat="false" ht="15.75" hidden="false" customHeight="true" outlineLevel="0" collapsed="false">
      <c r="B14" s="17" t="s">
        <v>19</v>
      </c>
      <c r="D14" s="26" t="s">
        <v>20</v>
      </c>
      <c r="E14" s="26"/>
      <c r="F14" s="26"/>
      <c r="G14" s="27" t="s">
        <v>21</v>
      </c>
      <c r="H14" s="27"/>
      <c r="I14" s="27"/>
      <c r="J14" s="28" t="s">
        <v>22</v>
      </c>
      <c r="K14" s="28"/>
      <c r="L14" s="28"/>
      <c r="M14" s="29" t="s">
        <v>23</v>
      </c>
      <c r="N14" s="29"/>
      <c r="O14" s="29"/>
    </row>
    <row r="15" customFormat="false" ht="16.5" hidden="false" customHeight="true" outlineLevel="0" collapsed="false">
      <c r="B15" s="30" t="s">
        <v>24</v>
      </c>
      <c r="C15" s="30"/>
      <c r="D15" s="30"/>
      <c r="E15" s="30"/>
      <c r="F15" s="30"/>
      <c r="G15" s="31" t="s">
        <v>25</v>
      </c>
      <c r="H15" s="31"/>
      <c r="I15" s="31"/>
      <c r="J15" s="31"/>
      <c r="K15" s="30" t="s">
        <v>26</v>
      </c>
      <c r="L15" s="30"/>
      <c r="M15" s="30"/>
      <c r="N15" s="31" t="s">
        <v>27</v>
      </c>
      <c r="O15" s="31"/>
      <c r="P15" s="31"/>
      <c r="Q15" s="31"/>
    </row>
    <row r="16" customFormat="false" ht="30" hidden="false" customHeight="true" outlineLevel="0" collapsed="false">
      <c r="B16" s="32" t="s">
        <v>28</v>
      </c>
      <c r="C16" s="32" t="s">
        <v>29</v>
      </c>
      <c r="D16" s="32" t="s">
        <v>30</v>
      </c>
      <c r="E16" s="32" t="s">
        <v>31</v>
      </c>
      <c r="F16" s="32" t="s">
        <v>32</v>
      </c>
      <c r="G16" s="32" t="s">
        <v>33</v>
      </c>
      <c r="H16" s="32" t="s">
        <v>34</v>
      </c>
      <c r="I16" s="32" t="s">
        <v>35</v>
      </c>
      <c r="J16" s="32" t="s">
        <v>36</v>
      </c>
      <c r="K16" s="32" t="s">
        <v>37</v>
      </c>
      <c r="L16" s="32" t="s">
        <v>38</v>
      </c>
      <c r="M16" s="32" t="s">
        <v>39</v>
      </c>
      <c r="N16" s="32" t="s">
        <v>40</v>
      </c>
      <c r="O16" s="32" t="s">
        <v>41</v>
      </c>
      <c r="P16" s="32" t="s">
        <v>42</v>
      </c>
      <c r="Q16" s="32" t="s">
        <v>43</v>
      </c>
    </row>
    <row r="17" customFormat="false" ht="30" hidden="false" customHeight="true" outlineLevel="0" collapsed="false">
      <c r="B17" s="33" t="n">
        <f aca="false">IF(C17="","",ROW()-16)</f>
        <v>1</v>
      </c>
      <c r="C17" s="34" t="s">
        <v>44</v>
      </c>
      <c r="D17" s="35" t="s">
        <v>45</v>
      </c>
      <c r="E17" s="36" t="s">
        <v>46</v>
      </c>
      <c r="F17" s="36" t="s">
        <v>47</v>
      </c>
      <c r="G17" s="37" t="n">
        <v>4</v>
      </c>
      <c r="H17" s="37" t="n">
        <v>5</v>
      </c>
      <c r="I17" s="38" t="n">
        <f aca="false">IF(AND(G17&lt;&gt;"",H17&lt;&gt;""),G17*H17,"")</f>
        <v>20</v>
      </c>
      <c r="J17" s="39" t="str">
        <f aca="false">IF(I17="","",IF(I17&lt;=Grenze_Gering,"Gering",IF(I17&lt;=Grenze_Mittel,"Mittel",IF(I17&lt;=Grenze_Hoch,"Hoch","Kritisch"))))</f>
        <v>Kritisch</v>
      </c>
      <c r="K17" s="35" t="s">
        <v>48</v>
      </c>
      <c r="L17" s="35" t="s">
        <v>49</v>
      </c>
      <c r="M17" s="40" t="n">
        <v>46112</v>
      </c>
      <c r="N17" s="41" t="n">
        <v>2</v>
      </c>
      <c r="O17" s="41" t="n">
        <v>4</v>
      </c>
      <c r="P17" s="38" t="n">
        <f aca="false">IF(AND(N17&lt;&gt;"",O17&lt;&gt;""),N17*O17,"")</f>
        <v>8</v>
      </c>
      <c r="Q17" s="42" t="s">
        <v>50</v>
      </c>
    </row>
    <row r="18" customFormat="false" ht="30" hidden="false" customHeight="true" outlineLevel="0" collapsed="false">
      <c r="B18" s="33" t="n">
        <f aca="false">IF(C18="","",ROW()-16)</f>
        <v>2</v>
      </c>
      <c r="C18" s="34" t="s">
        <v>51</v>
      </c>
      <c r="D18" s="35" t="s">
        <v>52</v>
      </c>
      <c r="E18" s="36" t="s">
        <v>53</v>
      </c>
      <c r="F18" s="36" t="s">
        <v>54</v>
      </c>
      <c r="G18" s="37" t="n">
        <v>3</v>
      </c>
      <c r="H18" s="37" t="n">
        <v>4</v>
      </c>
      <c r="I18" s="38" t="n">
        <f aca="false">IF(AND(G18&lt;&gt;"",H18&lt;&gt;""),G18*H18,"")</f>
        <v>12</v>
      </c>
      <c r="J18" s="39" t="str">
        <f aca="false">IF(I18="","",IF(I18&lt;=Grenze_Gering,"Gering",IF(I18&lt;=Grenze_Mittel,"Mittel",IF(I18&lt;=Grenze_Hoch,"Hoch","Kritisch"))))</f>
        <v>Hoch</v>
      </c>
      <c r="K18" s="35" t="s">
        <v>55</v>
      </c>
      <c r="L18" s="35" t="s">
        <v>56</v>
      </c>
      <c r="M18" s="40" t="n">
        <v>46142</v>
      </c>
      <c r="N18" s="41" t="n">
        <v>2</v>
      </c>
      <c r="O18" s="41" t="n">
        <v>3</v>
      </c>
      <c r="P18" s="38" t="n">
        <f aca="false">IF(AND(N18&lt;&gt;"",O18&lt;&gt;""),N18*O18,"")</f>
        <v>6</v>
      </c>
      <c r="Q18" s="42" t="s">
        <v>57</v>
      </c>
    </row>
    <row r="19" customFormat="false" ht="30" hidden="false" customHeight="true" outlineLevel="0" collapsed="false">
      <c r="B19" s="33" t="n">
        <f aca="false">IF(C19="","",ROW()-16)</f>
        <v>3</v>
      </c>
      <c r="C19" s="34" t="s">
        <v>58</v>
      </c>
      <c r="D19" s="35" t="s">
        <v>59</v>
      </c>
      <c r="E19" s="36" t="s">
        <v>60</v>
      </c>
      <c r="F19" s="36" t="s">
        <v>61</v>
      </c>
      <c r="G19" s="37" t="n">
        <v>3</v>
      </c>
      <c r="H19" s="37" t="n">
        <v>4</v>
      </c>
      <c r="I19" s="38" t="n">
        <f aca="false">IF(AND(G19&lt;&gt;"",H19&lt;&gt;""),G19*H19,"")</f>
        <v>12</v>
      </c>
      <c r="J19" s="39" t="str">
        <f aca="false">IF(I19="","",IF(I19&lt;=Grenze_Gering,"Gering",IF(I19&lt;=Grenze_Mittel,"Mittel",IF(I19&lt;=Grenze_Hoch,"Hoch","Kritisch"))))</f>
        <v>Hoch</v>
      </c>
      <c r="K19" s="35" t="s">
        <v>62</v>
      </c>
      <c r="L19" s="35" t="s">
        <v>63</v>
      </c>
      <c r="M19" s="40" t="n">
        <v>46203</v>
      </c>
      <c r="N19" s="41" t="n">
        <v>2</v>
      </c>
      <c r="O19" s="41" t="n">
        <v>3</v>
      </c>
      <c r="P19" s="38" t="n">
        <f aca="false">IF(AND(N19&lt;&gt;"",O19&lt;&gt;""),N19*O19,"")</f>
        <v>6</v>
      </c>
      <c r="Q19" s="42" t="s">
        <v>50</v>
      </c>
    </row>
    <row r="20" customFormat="false" ht="30" hidden="false" customHeight="true" outlineLevel="0" collapsed="false">
      <c r="B20" s="33" t="n">
        <f aca="false">IF(C20="","",ROW()-16)</f>
        <v>4</v>
      </c>
      <c r="C20" s="34" t="s">
        <v>64</v>
      </c>
      <c r="D20" s="35" t="s">
        <v>65</v>
      </c>
      <c r="E20" s="36" t="s">
        <v>66</v>
      </c>
      <c r="F20" s="36" t="s">
        <v>67</v>
      </c>
      <c r="G20" s="37" t="n">
        <v>2</v>
      </c>
      <c r="H20" s="37" t="n">
        <v>5</v>
      </c>
      <c r="I20" s="38" t="n">
        <f aca="false">IF(AND(G20&lt;&gt;"",H20&lt;&gt;""),G20*H20,"")</f>
        <v>10</v>
      </c>
      <c r="J20" s="39" t="str">
        <f aca="false">IF(I20="","",IF(I20&lt;=Grenze_Gering,"Gering",IF(I20&lt;=Grenze_Mittel,"Mittel",IF(I20&lt;=Grenze_Hoch,"Hoch","Kritisch"))))</f>
        <v>Hoch</v>
      </c>
      <c r="K20" s="35" t="s">
        <v>68</v>
      </c>
      <c r="L20" s="35" t="s">
        <v>69</v>
      </c>
      <c r="M20" s="40" t="n">
        <v>46173</v>
      </c>
      <c r="N20" s="41" t="n">
        <v>1</v>
      </c>
      <c r="O20" s="41" t="n">
        <v>4</v>
      </c>
      <c r="P20" s="38" t="n">
        <f aca="false">IF(AND(N20&lt;&gt;"",O20&lt;&gt;""),N20*O20,"")</f>
        <v>4</v>
      </c>
      <c r="Q20" s="42" t="s">
        <v>57</v>
      </c>
    </row>
    <row r="21" customFormat="false" ht="30" hidden="false" customHeight="true" outlineLevel="0" collapsed="false">
      <c r="B21" s="33" t="n">
        <f aca="false">IF(C21="","",ROW()-16)</f>
        <v>5</v>
      </c>
      <c r="C21" s="34" t="s">
        <v>70</v>
      </c>
      <c r="D21" s="35" t="s">
        <v>71</v>
      </c>
      <c r="E21" s="36" t="s">
        <v>72</v>
      </c>
      <c r="F21" s="36" t="s">
        <v>73</v>
      </c>
      <c r="G21" s="37" t="n">
        <v>4</v>
      </c>
      <c r="H21" s="37" t="n">
        <v>4</v>
      </c>
      <c r="I21" s="38" t="n">
        <f aca="false">IF(AND(G21&lt;&gt;"",H21&lt;&gt;""),G21*H21,"")</f>
        <v>16</v>
      </c>
      <c r="J21" s="39" t="str">
        <f aca="false">IF(I21="","",IF(I21&lt;=Grenze_Gering,"Gering",IF(I21&lt;=Grenze_Mittel,"Mittel",IF(I21&lt;=Grenze_Hoch,"Hoch","Kritisch"))))</f>
        <v>Kritisch</v>
      </c>
      <c r="K21" s="35" t="s">
        <v>74</v>
      </c>
      <c r="L21" s="35" t="s">
        <v>75</v>
      </c>
      <c r="M21" s="40" t="n">
        <v>46234</v>
      </c>
      <c r="N21" s="41" t="n">
        <v>2</v>
      </c>
      <c r="O21" s="41" t="n">
        <v>3</v>
      </c>
      <c r="P21" s="38" t="n">
        <f aca="false">IF(AND(N21&lt;&gt;"",O21&lt;&gt;""),N21*O21,"")</f>
        <v>6</v>
      </c>
      <c r="Q21" s="42" t="s">
        <v>50</v>
      </c>
    </row>
    <row r="22" customFormat="false" ht="30" hidden="false" customHeight="true" outlineLevel="0" collapsed="false">
      <c r="B22" s="33" t="n">
        <f aca="false">IF(C22="","",ROW()-16)</f>
        <v>6</v>
      </c>
      <c r="C22" s="34" t="s">
        <v>76</v>
      </c>
      <c r="D22" s="35" t="s">
        <v>77</v>
      </c>
      <c r="E22" s="36" t="s">
        <v>78</v>
      </c>
      <c r="F22" s="36" t="s">
        <v>79</v>
      </c>
      <c r="G22" s="37" t="n">
        <v>3</v>
      </c>
      <c r="H22" s="37" t="n">
        <v>2</v>
      </c>
      <c r="I22" s="38" t="n">
        <f aca="false">IF(AND(G22&lt;&gt;"",H22&lt;&gt;""),G22*H22,"")</f>
        <v>6</v>
      </c>
      <c r="J22" s="39" t="str">
        <f aca="false">IF(I22="","",IF(I22&lt;=Grenze_Gering,"Gering",IF(I22&lt;=Grenze_Mittel,"Mittel",IF(I22&lt;=Grenze_Hoch,"Hoch","Kritisch"))))</f>
        <v>Mittel</v>
      </c>
      <c r="K22" s="35" t="s">
        <v>80</v>
      </c>
      <c r="L22" s="35" t="s">
        <v>81</v>
      </c>
      <c r="M22" s="40" t="n">
        <v>46295</v>
      </c>
      <c r="N22" s="41" t="n">
        <v>2</v>
      </c>
      <c r="O22" s="41" t="n">
        <v>2</v>
      </c>
      <c r="P22" s="38" t="n">
        <f aca="false">IF(AND(N22&lt;&gt;"",O22&lt;&gt;""),N22*O22,"")</f>
        <v>4</v>
      </c>
      <c r="Q22" s="42" t="s">
        <v>82</v>
      </c>
    </row>
    <row r="23" customFormat="false" ht="30" hidden="false" customHeight="true" outlineLevel="0" collapsed="false">
      <c r="B23" s="33" t="n">
        <f aca="false">IF(C23="","",ROW()-16)</f>
        <v>7</v>
      </c>
      <c r="C23" s="34" t="s">
        <v>83</v>
      </c>
      <c r="D23" s="35" t="s">
        <v>84</v>
      </c>
      <c r="E23" s="36" t="s">
        <v>85</v>
      </c>
      <c r="F23" s="36" t="s">
        <v>86</v>
      </c>
      <c r="G23" s="37" t="n">
        <v>2</v>
      </c>
      <c r="H23" s="37" t="n">
        <v>4</v>
      </c>
      <c r="I23" s="38" t="n">
        <f aca="false">IF(AND(G23&lt;&gt;"",H23&lt;&gt;""),G23*H23,"")</f>
        <v>8</v>
      </c>
      <c r="J23" s="39" t="str">
        <f aca="false">IF(I23="","",IF(I23&lt;=Grenze_Gering,"Gering",IF(I23&lt;=Grenze_Mittel,"Mittel",IF(I23&lt;=Grenze_Hoch,"Hoch","Kritisch"))))</f>
        <v>Mittel</v>
      </c>
      <c r="K23" s="35" t="s">
        <v>87</v>
      </c>
      <c r="L23" s="35" t="s">
        <v>88</v>
      </c>
      <c r="M23" s="40" t="n">
        <v>46127</v>
      </c>
      <c r="N23" s="41" t="n">
        <v>1</v>
      </c>
      <c r="O23" s="41" t="n">
        <v>3</v>
      </c>
      <c r="P23" s="38" t="n">
        <f aca="false">IF(AND(N23&lt;&gt;"",O23&lt;&gt;""),N23*O23,"")</f>
        <v>3</v>
      </c>
      <c r="Q23" s="42" t="s">
        <v>57</v>
      </c>
    </row>
    <row r="24" customFormat="false" ht="30" hidden="false" customHeight="true" outlineLevel="0" collapsed="false">
      <c r="B24" s="33" t="n">
        <f aca="false">IF(C24="","",ROW()-16)</f>
        <v>8</v>
      </c>
      <c r="C24" s="34" t="s">
        <v>89</v>
      </c>
      <c r="D24" s="35" t="s">
        <v>90</v>
      </c>
      <c r="E24" s="36" t="s">
        <v>91</v>
      </c>
      <c r="F24" s="36" t="s">
        <v>92</v>
      </c>
      <c r="G24" s="37" t="n">
        <v>3</v>
      </c>
      <c r="H24" s="37" t="n">
        <v>3</v>
      </c>
      <c r="I24" s="38" t="n">
        <f aca="false">IF(AND(G24&lt;&gt;"",H24&lt;&gt;""),G24*H24,"")</f>
        <v>9</v>
      </c>
      <c r="J24" s="39" t="str">
        <f aca="false">IF(I24="","",IF(I24&lt;=Grenze_Gering,"Gering",IF(I24&lt;=Grenze_Mittel,"Mittel",IF(I24&lt;=Grenze_Hoch,"Hoch","Kritisch"))))</f>
        <v>Mittel</v>
      </c>
      <c r="K24" s="35" t="s">
        <v>93</v>
      </c>
      <c r="L24" s="35" t="s">
        <v>81</v>
      </c>
      <c r="M24" s="40" t="n">
        <v>46265</v>
      </c>
      <c r="N24" s="41" t="n">
        <v>2</v>
      </c>
      <c r="O24" s="41" t="n">
        <v>2</v>
      </c>
      <c r="P24" s="38" t="n">
        <f aca="false">IF(AND(N24&lt;&gt;"",O24&lt;&gt;""),N24*O24,"")</f>
        <v>4</v>
      </c>
      <c r="Q24" s="42" t="s">
        <v>50</v>
      </c>
    </row>
    <row r="25" customFormat="false" ht="30" hidden="false" customHeight="true" outlineLevel="0" collapsed="false">
      <c r="B25" s="33" t="n">
        <f aca="false">IF(C25="","",ROW()-16)</f>
        <v>9</v>
      </c>
      <c r="C25" s="34" t="s">
        <v>94</v>
      </c>
      <c r="D25" s="35" t="s">
        <v>52</v>
      </c>
      <c r="E25" s="36" t="s">
        <v>95</v>
      </c>
      <c r="F25" s="36" t="s">
        <v>96</v>
      </c>
      <c r="G25" s="37" t="n">
        <v>4</v>
      </c>
      <c r="H25" s="37" t="n">
        <v>3</v>
      </c>
      <c r="I25" s="38" t="n">
        <f aca="false">IF(AND(G25&lt;&gt;"",H25&lt;&gt;""),G25*H25,"")</f>
        <v>12</v>
      </c>
      <c r="J25" s="39" t="str">
        <f aca="false">IF(I25="","",IF(I25&lt;=Grenze_Gering,"Gering",IF(I25&lt;=Grenze_Mittel,"Mittel",IF(I25&lt;=Grenze_Hoch,"Hoch","Kritisch"))))</f>
        <v>Hoch</v>
      </c>
      <c r="K25" s="35" t="s">
        <v>97</v>
      </c>
      <c r="L25" s="35" t="s">
        <v>75</v>
      </c>
      <c r="M25" s="40" t="n">
        <v>46203</v>
      </c>
      <c r="N25" s="41" t="n">
        <v>3</v>
      </c>
      <c r="O25" s="41" t="n">
        <v>3</v>
      </c>
      <c r="P25" s="38" t="n">
        <f aca="false">IF(AND(N25&lt;&gt;"",O25&lt;&gt;""),N25*O25,"")</f>
        <v>9</v>
      </c>
      <c r="Q25" s="42" t="s">
        <v>98</v>
      </c>
    </row>
    <row r="26" customFormat="false" ht="30" hidden="false" customHeight="true" outlineLevel="0" collapsed="false">
      <c r="B26" s="33" t="n">
        <f aca="false">IF(C26="","",ROW()-16)</f>
        <v>10</v>
      </c>
      <c r="C26" s="34" t="s">
        <v>99</v>
      </c>
      <c r="D26" s="35" t="s">
        <v>77</v>
      </c>
      <c r="E26" s="36" t="s">
        <v>100</v>
      </c>
      <c r="F26" s="36" t="s">
        <v>101</v>
      </c>
      <c r="G26" s="37" t="n">
        <v>3</v>
      </c>
      <c r="H26" s="37" t="n">
        <v>3</v>
      </c>
      <c r="I26" s="38" t="n">
        <f aca="false">IF(AND(G26&lt;&gt;"",H26&lt;&gt;""),G26*H26,"")</f>
        <v>9</v>
      </c>
      <c r="J26" s="39" t="str">
        <f aca="false">IF(I26="","",IF(I26&lt;=Grenze_Gering,"Gering",IF(I26&lt;=Grenze_Mittel,"Mittel",IF(I26&lt;=Grenze_Hoch,"Hoch","Kritisch"))))</f>
        <v>Mittel</v>
      </c>
      <c r="K26" s="35" t="s">
        <v>102</v>
      </c>
      <c r="L26" s="35" t="s">
        <v>103</v>
      </c>
      <c r="M26" s="40" t="n">
        <v>46157</v>
      </c>
      <c r="N26" s="41" t="n">
        <v>2</v>
      </c>
      <c r="O26" s="41" t="n">
        <v>2</v>
      </c>
      <c r="P26" s="38" t="n">
        <f aca="false">IF(AND(N26&lt;&gt;"",O26&lt;&gt;""),N26*O26,"")</f>
        <v>4</v>
      </c>
      <c r="Q26" s="42" t="s">
        <v>50</v>
      </c>
    </row>
    <row r="27" customFormat="false" ht="30" hidden="false" customHeight="true" outlineLevel="0" collapsed="false">
      <c r="B27" s="33" t="n">
        <f aca="false">IF(C27="","",ROW()-16)</f>
        <v>11</v>
      </c>
      <c r="C27" s="34" t="s">
        <v>104</v>
      </c>
      <c r="D27" s="35" t="s">
        <v>45</v>
      </c>
      <c r="E27" s="36" t="s">
        <v>105</v>
      </c>
      <c r="F27" s="36" t="s">
        <v>106</v>
      </c>
      <c r="G27" s="37" t="n">
        <v>3</v>
      </c>
      <c r="H27" s="37" t="n">
        <v>5</v>
      </c>
      <c r="I27" s="38" t="n">
        <f aca="false">IF(AND(G27&lt;&gt;"",H27&lt;&gt;""),G27*H27,"")</f>
        <v>15</v>
      </c>
      <c r="J27" s="39" t="str">
        <f aca="false">IF(I27="","",IF(I27&lt;=Grenze_Gering,"Gering",IF(I27&lt;=Grenze_Mittel,"Mittel",IF(I27&lt;=Grenze_Hoch,"Hoch","Kritisch"))))</f>
        <v>Kritisch</v>
      </c>
      <c r="K27" s="35" t="s">
        <v>107</v>
      </c>
      <c r="L27" s="35" t="s">
        <v>49</v>
      </c>
      <c r="M27" s="40" t="n">
        <v>46096</v>
      </c>
      <c r="N27" s="41" t="n">
        <v>2</v>
      </c>
      <c r="O27" s="41" t="n">
        <v>4</v>
      </c>
      <c r="P27" s="38" t="n">
        <f aca="false">IF(AND(N27&lt;&gt;"",O27&lt;&gt;""),N27*O27,"")</f>
        <v>8</v>
      </c>
      <c r="Q27" s="42" t="s">
        <v>50</v>
      </c>
    </row>
    <row r="28" customFormat="false" ht="30" hidden="false" customHeight="true" outlineLevel="0" collapsed="false">
      <c r="B28" s="33" t="n">
        <f aca="false">IF(C28="","",ROW()-16)</f>
        <v>12</v>
      </c>
      <c r="C28" s="34" t="s">
        <v>108</v>
      </c>
      <c r="D28" s="35" t="s">
        <v>65</v>
      </c>
      <c r="E28" s="36" t="s">
        <v>109</v>
      </c>
      <c r="F28" s="36" t="s">
        <v>110</v>
      </c>
      <c r="G28" s="37" t="n">
        <v>2</v>
      </c>
      <c r="H28" s="37" t="n">
        <v>3</v>
      </c>
      <c r="I28" s="38" t="n">
        <f aca="false">IF(AND(G28&lt;&gt;"",H28&lt;&gt;""),G28*H28,"")</f>
        <v>6</v>
      </c>
      <c r="J28" s="39" t="str">
        <f aca="false">IF(I28="","",IF(I28&lt;=Grenze_Gering,"Gering",IF(I28&lt;=Grenze_Mittel,"Mittel",IF(I28&lt;=Grenze_Hoch,"Hoch","Kritisch"))))</f>
        <v>Mittel</v>
      </c>
      <c r="K28" s="35" t="s">
        <v>111</v>
      </c>
      <c r="L28" s="35" t="s">
        <v>112</v>
      </c>
      <c r="M28" s="40" t="n">
        <v>46326</v>
      </c>
      <c r="N28" s="41" t="n">
        <v>2</v>
      </c>
      <c r="O28" s="41" t="n">
        <v>2</v>
      </c>
      <c r="P28" s="38" t="n">
        <f aca="false">IF(AND(N28&lt;&gt;"",O28&lt;&gt;""),N28*O28,"")</f>
        <v>4</v>
      </c>
      <c r="Q28" s="42" t="s">
        <v>98</v>
      </c>
    </row>
    <row r="29" customFormat="false" ht="25.5" hidden="false" customHeight="true" outlineLevel="0" collapsed="false">
      <c r="B29" s="33" t="str">
        <f aca="false">IF(C29="","",ROW()-16)</f>
        <v/>
      </c>
      <c r="C29" s="35"/>
      <c r="D29" s="35"/>
      <c r="E29" s="35"/>
      <c r="F29" s="35"/>
      <c r="G29" s="37"/>
      <c r="H29" s="37"/>
      <c r="I29" s="38" t="str">
        <f aca="false">IF(AND(G29&lt;&gt;"",H29&lt;&gt;""),G29*H29,"")</f>
        <v/>
      </c>
      <c r="J29" s="39" t="str">
        <f aca="false">IF(I29="","",IF(I29&lt;=Grenze_Gering,"Gering",IF(I29&lt;=Grenze_Mittel,"Mittel",IF(I29&lt;=Grenze_Hoch,"Hoch","Kritisch"))))</f>
        <v/>
      </c>
      <c r="K29" s="35"/>
      <c r="L29" s="35"/>
      <c r="M29" s="40"/>
      <c r="N29" s="41"/>
      <c r="O29" s="41"/>
      <c r="P29" s="38" t="str">
        <f aca="false">IF(AND(N29&lt;&gt;"",O29&lt;&gt;""),N29*O29,"")</f>
        <v/>
      </c>
      <c r="Q29" s="42"/>
    </row>
    <row r="30" customFormat="false" ht="25.5" hidden="false" customHeight="true" outlineLevel="0" collapsed="false">
      <c r="B30" s="33" t="str">
        <f aca="false">IF(C30="","",ROW()-16)</f>
        <v/>
      </c>
      <c r="C30" s="35"/>
      <c r="D30" s="35"/>
      <c r="E30" s="35"/>
      <c r="F30" s="35"/>
      <c r="G30" s="37"/>
      <c r="H30" s="37"/>
      <c r="I30" s="38" t="str">
        <f aca="false">IF(AND(G30&lt;&gt;"",H30&lt;&gt;""),G30*H30,"")</f>
        <v/>
      </c>
      <c r="J30" s="39" t="str">
        <f aca="false">IF(I30="","",IF(I30&lt;=Grenze_Gering,"Gering",IF(I30&lt;=Grenze_Mittel,"Mittel",IF(I30&lt;=Grenze_Hoch,"Hoch","Kritisch"))))</f>
        <v/>
      </c>
      <c r="K30" s="35"/>
      <c r="L30" s="35"/>
      <c r="M30" s="40"/>
      <c r="N30" s="41"/>
      <c r="O30" s="41"/>
      <c r="P30" s="38" t="str">
        <f aca="false">IF(AND(N30&lt;&gt;"",O30&lt;&gt;""),N30*O30,"")</f>
        <v/>
      </c>
      <c r="Q30" s="42"/>
    </row>
    <row r="31" customFormat="false" ht="25.5" hidden="false" customHeight="true" outlineLevel="0" collapsed="false">
      <c r="B31" s="33" t="str">
        <f aca="false">IF(C31="","",ROW()-16)</f>
        <v/>
      </c>
      <c r="C31" s="35"/>
      <c r="D31" s="35"/>
      <c r="E31" s="35"/>
      <c r="F31" s="35"/>
      <c r="G31" s="37"/>
      <c r="H31" s="37"/>
      <c r="I31" s="38" t="str">
        <f aca="false">IF(AND(G31&lt;&gt;"",H31&lt;&gt;""),G31*H31,"")</f>
        <v/>
      </c>
      <c r="J31" s="39" t="str">
        <f aca="false">IF(I31="","",IF(I31&lt;=Grenze_Gering,"Gering",IF(I31&lt;=Grenze_Mittel,"Mittel",IF(I31&lt;=Grenze_Hoch,"Hoch","Kritisch"))))</f>
        <v/>
      </c>
      <c r="K31" s="35"/>
      <c r="L31" s="35"/>
      <c r="M31" s="40"/>
      <c r="N31" s="41"/>
      <c r="O31" s="41"/>
      <c r="P31" s="38" t="str">
        <f aca="false">IF(AND(N31&lt;&gt;"",O31&lt;&gt;""),N31*O31,"")</f>
        <v/>
      </c>
      <c r="Q31" s="42"/>
    </row>
    <row r="32" customFormat="false" ht="25.5" hidden="false" customHeight="true" outlineLevel="0" collapsed="false">
      <c r="B32" s="33" t="str">
        <f aca="false">IF(C32="","",ROW()-16)</f>
        <v/>
      </c>
      <c r="C32" s="35"/>
      <c r="D32" s="35"/>
      <c r="E32" s="35"/>
      <c r="F32" s="35"/>
      <c r="G32" s="37"/>
      <c r="H32" s="37"/>
      <c r="I32" s="38" t="str">
        <f aca="false">IF(AND(G32&lt;&gt;"",H32&lt;&gt;""),G32*H32,"")</f>
        <v/>
      </c>
      <c r="J32" s="39" t="str">
        <f aca="false">IF(I32="","",IF(I32&lt;=Grenze_Gering,"Gering",IF(I32&lt;=Grenze_Mittel,"Mittel",IF(I32&lt;=Grenze_Hoch,"Hoch","Kritisch"))))</f>
        <v/>
      </c>
      <c r="K32" s="35"/>
      <c r="L32" s="35"/>
      <c r="M32" s="40"/>
      <c r="N32" s="41"/>
      <c r="O32" s="41"/>
      <c r="P32" s="38" t="str">
        <f aca="false">IF(AND(N32&lt;&gt;"",O32&lt;&gt;""),N32*O32,"")</f>
        <v/>
      </c>
      <c r="Q32" s="42"/>
    </row>
    <row r="33" customFormat="false" ht="25.5" hidden="false" customHeight="true" outlineLevel="0" collapsed="false">
      <c r="B33" s="33" t="str">
        <f aca="false">IF(C33="","",ROW()-16)</f>
        <v/>
      </c>
      <c r="C33" s="35"/>
      <c r="D33" s="35"/>
      <c r="E33" s="35"/>
      <c r="F33" s="35"/>
      <c r="G33" s="37"/>
      <c r="H33" s="37"/>
      <c r="I33" s="38" t="str">
        <f aca="false">IF(AND(G33&lt;&gt;"",H33&lt;&gt;""),G33*H33,"")</f>
        <v/>
      </c>
      <c r="J33" s="39" t="str">
        <f aca="false">IF(I33="","",IF(I33&lt;=Grenze_Gering,"Gering",IF(I33&lt;=Grenze_Mittel,"Mittel",IF(I33&lt;=Grenze_Hoch,"Hoch","Kritisch"))))</f>
        <v/>
      </c>
      <c r="K33" s="35"/>
      <c r="L33" s="35"/>
      <c r="M33" s="40"/>
      <c r="N33" s="41"/>
      <c r="O33" s="41"/>
      <c r="P33" s="38" t="str">
        <f aca="false">IF(AND(N33&lt;&gt;"",O33&lt;&gt;""),N33*O33,"")</f>
        <v/>
      </c>
      <c r="Q33" s="42"/>
    </row>
    <row r="34" customFormat="false" ht="25.5" hidden="false" customHeight="true" outlineLevel="0" collapsed="false">
      <c r="B34" s="33" t="str">
        <f aca="false">IF(C34="","",ROW()-16)</f>
        <v/>
      </c>
      <c r="C34" s="35"/>
      <c r="D34" s="35"/>
      <c r="E34" s="35"/>
      <c r="F34" s="35"/>
      <c r="G34" s="37"/>
      <c r="H34" s="37"/>
      <c r="I34" s="38" t="str">
        <f aca="false">IF(AND(G34&lt;&gt;"",H34&lt;&gt;""),G34*H34,"")</f>
        <v/>
      </c>
      <c r="J34" s="39" t="str">
        <f aca="false">IF(I34="","",IF(I34&lt;=Grenze_Gering,"Gering",IF(I34&lt;=Grenze_Mittel,"Mittel",IF(I34&lt;=Grenze_Hoch,"Hoch","Kritisch"))))</f>
        <v/>
      </c>
      <c r="K34" s="35"/>
      <c r="L34" s="35"/>
      <c r="M34" s="40"/>
      <c r="N34" s="41"/>
      <c r="O34" s="41"/>
      <c r="P34" s="38" t="str">
        <f aca="false">IF(AND(N34&lt;&gt;"",O34&lt;&gt;""),N34*O34,"")</f>
        <v/>
      </c>
      <c r="Q34" s="42"/>
    </row>
    <row r="35" customFormat="false" ht="25.5" hidden="false" customHeight="true" outlineLevel="0" collapsed="false">
      <c r="B35" s="33" t="str">
        <f aca="false">IF(C35="","",ROW()-16)</f>
        <v/>
      </c>
      <c r="C35" s="35"/>
      <c r="D35" s="35"/>
      <c r="E35" s="35"/>
      <c r="F35" s="35"/>
      <c r="G35" s="37"/>
      <c r="H35" s="37"/>
      <c r="I35" s="38" t="str">
        <f aca="false">IF(AND(G35&lt;&gt;"",H35&lt;&gt;""),G35*H35,"")</f>
        <v/>
      </c>
      <c r="J35" s="39" t="str">
        <f aca="false">IF(I35="","",IF(I35&lt;=Grenze_Gering,"Gering",IF(I35&lt;=Grenze_Mittel,"Mittel",IF(I35&lt;=Grenze_Hoch,"Hoch","Kritisch"))))</f>
        <v/>
      </c>
      <c r="K35" s="35"/>
      <c r="L35" s="35"/>
      <c r="M35" s="40"/>
      <c r="N35" s="41"/>
      <c r="O35" s="41"/>
      <c r="P35" s="38" t="str">
        <f aca="false">IF(AND(N35&lt;&gt;"",O35&lt;&gt;""),N35*O35,"")</f>
        <v/>
      </c>
      <c r="Q35" s="42"/>
    </row>
    <row r="36" customFormat="false" ht="25.5" hidden="false" customHeight="true" outlineLevel="0" collapsed="false">
      <c r="B36" s="33" t="str">
        <f aca="false">IF(C36="","",ROW()-16)</f>
        <v/>
      </c>
      <c r="C36" s="35"/>
      <c r="D36" s="35"/>
      <c r="E36" s="35"/>
      <c r="F36" s="35"/>
      <c r="G36" s="37"/>
      <c r="H36" s="37"/>
      <c r="I36" s="38" t="str">
        <f aca="false">IF(AND(G36&lt;&gt;"",H36&lt;&gt;""),G36*H36,"")</f>
        <v/>
      </c>
      <c r="J36" s="39" t="str">
        <f aca="false">IF(I36="","",IF(I36&lt;=Grenze_Gering,"Gering",IF(I36&lt;=Grenze_Mittel,"Mittel",IF(I36&lt;=Grenze_Hoch,"Hoch","Kritisch"))))</f>
        <v/>
      </c>
      <c r="K36" s="35"/>
      <c r="L36" s="35"/>
      <c r="M36" s="40"/>
      <c r="N36" s="41"/>
      <c r="O36" s="41"/>
      <c r="P36" s="38" t="str">
        <f aca="false">IF(AND(N36&lt;&gt;"",O36&lt;&gt;""),N36*O36,"")</f>
        <v/>
      </c>
      <c r="Q36" s="42"/>
    </row>
    <row r="37" customFormat="false" ht="19.5" hidden="false" customHeight="true" outlineLevel="0" collapsed="false">
      <c r="B37" s="43" t="s">
        <v>113</v>
      </c>
      <c r="C37" s="43"/>
      <c r="D37" s="43"/>
      <c r="E37" s="43"/>
      <c r="F37" s="43"/>
      <c r="G37" s="43"/>
      <c r="H37" s="43"/>
      <c r="I37" s="44" t="n">
        <f aca="false">IFERROR(AVERAGE(I17:I36),0)</f>
        <v>11.25</v>
      </c>
      <c r="J37" s="45" t="s">
        <v>114</v>
      </c>
      <c r="K37" s="46"/>
      <c r="L37" s="46"/>
      <c r="M37" s="46"/>
      <c r="N37" s="46"/>
      <c r="O37" s="46"/>
      <c r="P37" s="44" t="n">
        <f aca="false">IFERROR(AVERAGE(P17:P36),0)</f>
        <v>5.5</v>
      </c>
      <c r="Q37" s="45" t="s">
        <v>115</v>
      </c>
    </row>
    <row r="39" customFormat="false" ht="15" hidden="false" customHeight="false" outlineLevel="0" collapsed="false">
      <c r="B39" s="47" t="s">
        <v>116</v>
      </c>
    </row>
    <row r="40" customFormat="false" ht="15.75" hidden="false" customHeight="true" outlineLevel="0" collapsed="false">
      <c r="B40" s="48" t="s">
        <v>117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</row>
    <row r="41" customFormat="false" ht="15.75" hidden="false" customHeight="true" outlineLevel="0" collapsed="false">
      <c r="B41" s="48" t="s">
        <v>118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</row>
    <row r="42" customFormat="false" ht="15.75" hidden="false" customHeight="true" outlineLevel="0" collapsed="false">
      <c r="B42" s="48" t="s">
        <v>119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</row>
    <row r="43" customFormat="false" ht="15.75" hidden="false" customHeight="true" outlineLevel="0" collapsed="false">
      <c r="B43" s="48" t="s">
        <v>120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</row>
  </sheetData>
  <mergeCells count="37">
    <mergeCell ref="B2:G2"/>
    <mergeCell ref="H2:Q2"/>
    <mergeCell ref="B3:Q3"/>
    <mergeCell ref="B5:C5"/>
    <mergeCell ref="D5:H5"/>
    <mergeCell ref="K5:M5"/>
    <mergeCell ref="N5:Q7"/>
    <mergeCell ref="B6:C6"/>
    <mergeCell ref="D6:H6"/>
    <mergeCell ref="K6:M6"/>
    <mergeCell ref="B7:C7"/>
    <mergeCell ref="D7:H7"/>
    <mergeCell ref="K7:M7"/>
    <mergeCell ref="B11:D11"/>
    <mergeCell ref="E11:G11"/>
    <mergeCell ref="H11:J11"/>
    <mergeCell ref="K11:M11"/>
    <mergeCell ref="N11:Q11"/>
    <mergeCell ref="B12:D12"/>
    <mergeCell ref="E12:G12"/>
    <mergeCell ref="H12:J12"/>
    <mergeCell ref="K12:M12"/>
    <mergeCell ref="N12:Q12"/>
    <mergeCell ref="D14:F14"/>
    <mergeCell ref="G14:I14"/>
    <mergeCell ref="J14:L14"/>
    <mergeCell ref="M14:O14"/>
    <mergeCell ref="B15:F15"/>
    <mergeCell ref="G15:J15"/>
    <mergeCell ref="K15:M15"/>
    <mergeCell ref="N15:Q15"/>
    <mergeCell ref="B37:H37"/>
    <mergeCell ref="K37:O37"/>
    <mergeCell ref="B40:Q40"/>
    <mergeCell ref="B41:Q41"/>
    <mergeCell ref="B42:Q42"/>
    <mergeCell ref="B43:Q43"/>
  </mergeCells>
  <conditionalFormatting sqref="J17:J36">
    <cfRule type="cellIs" priority="2" operator="equal" aboveAverage="0" equalAverage="0" bottom="0" percent="0" rank="0" text="" dxfId="0">
      <formula>"Gering"</formula>
    </cfRule>
    <cfRule type="cellIs" priority="3" operator="equal" aboveAverage="0" equalAverage="0" bottom="0" percent="0" rank="0" text="" dxfId="1">
      <formula>"Mittel"</formula>
    </cfRule>
    <cfRule type="cellIs" priority="4" operator="equal" aboveAverage="0" equalAverage="0" bottom="0" percent="0" rank="0" text="" dxfId="2">
      <formula>"Hoch"</formula>
    </cfRule>
    <cfRule type="cellIs" priority="5" operator="equal" aboveAverage="0" equalAverage="0" bottom="0" percent="0" rank="0" text="" dxfId="3">
      <formula>"Kritisch"</formula>
    </cfRule>
  </conditionalFormatting>
  <conditionalFormatting sqref="P17:P36">
    <cfRule type="cellIs" priority="6" operator="lessThanOrEqual" aboveAverage="0" equalAverage="0" bottom="0" percent="0" rank="0" text="" dxfId="0">
      <formula>4</formula>
    </cfRule>
    <cfRule type="cellIs" priority="7" operator="between" aboveAverage="0" equalAverage="0" bottom="0" percent="0" rank="0" text="" dxfId="1">
      <formula>5</formula>
      <formula>9</formula>
    </cfRule>
    <cfRule type="cellIs" priority="8" operator="between" aboveAverage="0" equalAverage="0" bottom="0" percent="0" rank="0" text="" dxfId="2">
      <formula>10</formula>
      <formula>14</formula>
    </cfRule>
    <cfRule type="cellIs" priority="9" operator="greaterThanOrEqual" aboveAverage="0" equalAverage="0" bottom="0" percent="0" rank="0" text="" dxfId="3">
      <formula>15</formula>
    </cfRule>
  </conditionalFormatting>
  <conditionalFormatting sqref="Q17:Q36">
    <cfRule type="cellIs" priority="10" operator="equal" aboveAverage="0" equalAverage="0" bottom="0" percent="0" rank="0" text="" dxfId="4">
      <formula>"Offen"</formula>
    </cfRule>
    <cfRule type="cellIs" priority="11" operator="equal" aboveAverage="0" equalAverage="0" bottom="0" percent="0" rank="0" text="" dxfId="5">
      <formula>"In Umsetzung"</formula>
    </cfRule>
    <cfRule type="cellIs" priority="12" operator="equal" aboveAverage="0" equalAverage="0" bottom="0" percent="0" rank="0" text="" dxfId="6">
      <formula>"Umgesetzt"</formula>
    </cfRule>
    <cfRule type="cellIs" priority="13" operator="equal" aboveAverage="0" equalAverage="0" bottom="0" percent="0" rank="0" text="" dxfId="7">
      <formula>"Überwacht"</formula>
    </cfRule>
  </conditionalFormatting>
  <conditionalFormatting sqref="M17:M36">
    <cfRule type="expression" priority="14" aboveAverage="0" equalAverage="0" bottom="0" percent="0" rank="0" text="" dxfId="4">
      <formula>AND($M17&lt;&gt;"",$M17&lt;TODAY(),$Q17&lt;&gt;"Umgesetzt")</formula>
    </cfRule>
  </conditionalFormatting>
  <dataValidations count="4">
    <dataValidation allowBlank="true" errorStyle="stop" operator="between" showDropDown="false" showErrorMessage="false" showInputMessage="false" sqref="D17:D36" type="list">
      <formula1>Bereiche</formula1>
      <formula2>0</formula2>
    </dataValidation>
    <dataValidation allowBlank="true" errorStyle="stop" operator="between" showDropDown="false" showErrorMessage="false" showInputMessage="false" sqref="Q17:Q36" type="list">
      <formula1>Staende</formula1>
      <formula2>0</formula2>
    </dataValidation>
    <dataValidation allowBlank="true" errorStyle="stop" operator="between" prompt="Wert von 1 (niedrig) bis 5 (hoch)" promptTitle="Bewertung" showDropDown="false" showErrorMessage="false" showInputMessage="false" sqref="G17:H36" type="whole">
      <formula1>1</formula1>
      <formula2>5</formula2>
    </dataValidation>
    <dataValidation allowBlank="true" errorStyle="stop" operator="between" prompt="Wert von 1 (niedrig) bis 5 (hoch)" promptTitle="Restbewertung" showDropDown="false" showErrorMessage="false" showInputMessage="false" sqref="N17:O36" type="whole">
      <formula1>1</formula1>
      <formula2>5</formula2>
    </dataValidation>
  </dataValidations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N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.6"/>
    <col collapsed="false" customWidth="true" hidden="false" outlineLevel="0" max="2" min="2" style="0" width="15"/>
    <col collapsed="false" customWidth="true" hidden="false" outlineLevel="0" max="7" min="3" style="0" width="9"/>
    <col collapsed="false" customWidth="true" hidden="false" outlineLevel="0" max="8" min="8" style="0" width="3"/>
    <col collapsed="false" customWidth="true" hidden="false" outlineLevel="0" max="9" min="9" style="0" width="15"/>
    <col collapsed="false" customWidth="true" hidden="false" outlineLevel="0" max="14" min="10" style="0" width="9"/>
  </cols>
  <sheetData>
    <row r="1" customFormat="false" ht="6" hidden="false" customHeight="true" outlineLevel="0" collapsed="false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30" hidden="false" customHeight="true" outlineLevel="0" collapsed="false">
      <c r="B2" s="2" t="s">
        <v>121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16.5" hidden="false" customHeight="true" outlineLevel="0" collapsed="false">
      <c r="B3" s="4" t="s">
        <v>122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customFormat="false" ht="4.5" hidden="false" customHeight="true" outlineLevel="0" collapsed="false">
      <c r="B4" s="1"/>
      <c r="C4" s="5"/>
      <c r="D4" s="6"/>
      <c r="E4" s="7"/>
      <c r="F4" s="8"/>
      <c r="G4" s="9"/>
      <c r="H4" s="10"/>
      <c r="I4" s="11"/>
      <c r="J4" s="11"/>
      <c r="K4" s="11"/>
      <c r="L4" s="11"/>
      <c r="M4" s="11"/>
      <c r="N4" s="11"/>
    </row>
    <row r="6" customFormat="false" ht="15" hidden="false" customHeight="false" outlineLevel="0" collapsed="false">
      <c r="B6" s="49" t="s">
        <v>123</v>
      </c>
      <c r="C6" s="49"/>
      <c r="D6" s="49"/>
      <c r="E6" s="49"/>
      <c r="F6" s="49"/>
      <c r="G6" s="49"/>
      <c r="I6" s="49" t="s">
        <v>124</v>
      </c>
      <c r="J6" s="49"/>
      <c r="K6" s="49"/>
      <c r="L6" s="49"/>
      <c r="M6" s="49"/>
      <c r="N6" s="49"/>
    </row>
    <row r="7" customFormat="false" ht="15" hidden="false" customHeight="false" outlineLevel="0" collapsed="false">
      <c r="B7" s="50" t="s">
        <v>125</v>
      </c>
      <c r="C7" s="51" t="n">
        <v>1</v>
      </c>
      <c r="D7" s="51" t="n">
        <v>2</v>
      </c>
      <c r="E7" s="51" t="n">
        <v>3</v>
      </c>
      <c r="F7" s="51" t="n">
        <v>4</v>
      </c>
      <c r="G7" s="51" t="n">
        <v>5</v>
      </c>
      <c r="I7" s="50" t="s">
        <v>125</v>
      </c>
      <c r="J7" s="51" t="n">
        <v>1</v>
      </c>
      <c r="K7" s="51" t="n">
        <v>2</v>
      </c>
      <c r="L7" s="51" t="n">
        <v>3</v>
      </c>
      <c r="M7" s="51" t="n">
        <v>4</v>
      </c>
      <c r="N7" s="51" t="n">
        <v>5</v>
      </c>
    </row>
    <row r="8" customFormat="false" ht="30" hidden="false" customHeight="true" outlineLevel="0" collapsed="false">
      <c r="B8" s="51" t="n">
        <v>5</v>
      </c>
      <c r="C8" s="52" t="n">
        <f aca="false">COUNTIFS(Risikoregister!$G$17:$G$36,1,Risikoregister!$H$17:$H$36,5)</f>
        <v>0</v>
      </c>
      <c r="D8" s="53" t="n">
        <f aca="false">COUNTIFS(Risikoregister!$G$17:$G$36,2,Risikoregister!$H$17:$H$36,5)</f>
        <v>1</v>
      </c>
      <c r="E8" s="54" t="n">
        <f aca="false">COUNTIFS(Risikoregister!$G$17:$G$36,3,Risikoregister!$H$17:$H$36,5)</f>
        <v>1</v>
      </c>
      <c r="F8" s="54" t="n">
        <f aca="false">COUNTIFS(Risikoregister!$G$17:$G$36,4,Risikoregister!$H$17:$H$36,5)</f>
        <v>1</v>
      </c>
      <c r="G8" s="54" t="n">
        <f aca="false">COUNTIFS(Risikoregister!$G$17:$G$36,5,Risikoregister!$H$17:$H$36,5)</f>
        <v>0</v>
      </c>
      <c r="I8" s="51" t="n">
        <v>5</v>
      </c>
      <c r="J8" s="52" t="n">
        <f aca="false">COUNTIFS(Risikoregister!$N$17:$N$36,1,Risikoregister!$O$17:$O$36,5)</f>
        <v>0</v>
      </c>
      <c r="K8" s="53" t="n">
        <f aca="false">COUNTIFS(Risikoregister!$N$17:$N$36,2,Risikoregister!$O$17:$O$36,5)</f>
        <v>0</v>
      </c>
      <c r="L8" s="54" t="n">
        <f aca="false">COUNTIFS(Risikoregister!$N$17:$N$36,3,Risikoregister!$O$17:$O$36,5)</f>
        <v>0</v>
      </c>
      <c r="M8" s="54" t="n">
        <f aca="false">COUNTIFS(Risikoregister!$N$17:$N$36,4,Risikoregister!$O$17:$O$36,5)</f>
        <v>0</v>
      </c>
      <c r="N8" s="54" t="n">
        <f aca="false">COUNTIFS(Risikoregister!$N$17:$N$36,5,Risikoregister!$O$17:$O$36,5)</f>
        <v>0</v>
      </c>
    </row>
    <row r="9" customFormat="false" ht="30" hidden="false" customHeight="true" outlineLevel="0" collapsed="false">
      <c r="B9" s="51" t="n">
        <v>4</v>
      </c>
      <c r="C9" s="55" t="n">
        <f aca="false">COUNTIFS(Risikoregister!$G$17:$G$36,1,Risikoregister!$H$17:$H$36,4)</f>
        <v>0</v>
      </c>
      <c r="D9" s="52" t="n">
        <f aca="false">COUNTIFS(Risikoregister!$G$17:$G$36,2,Risikoregister!$H$17:$H$36,4)</f>
        <v>1</v>
      </c>
      <c r="E9" s="53" t="n">
        <f aca="false">COUNTIFS(Risikoregister!$G$17:$G$36,3,Risikoregister!$H$17:$H$36,4)</f>
        <v>2</v>
      </c>
      <c r="F9" s="54" t="n">
        <f aca="false">COUNTIFS(Risikoregister!$G$17:$G$36,4,Risikoregister!$H$17:$H$36,4)</f>
        <v>1</v>
      </c>
      <c r="G9" s="54" t="n">
        <f aca="false">COUNTIFS(Risikoregister!$G$17:$G$36,5,Risikoregister!$H$17:$H$36,4)</f>
        <v>0</v>
      </c>
      <c r="I9" s="51" t="n">
        <v>4</v>
      </c>
      <c r="J9" s="55" t="n">
        <f aca="false">COUNTIFS(Risikoregister!$N$17:$N$36,1,Risikoregister!$O$17:$O$36,4)</f>
        <v>1</v>
      </c>
      <c r="K9" s="52" t="n">
        <f aca="false">COUNTIFS(Risikoregister!$N$17:$N$36,2,Risikoregister!$O$17:$O$36,4)</f>
        <v>2</v>
      </c>
      <c r="L9" s="53" t="n">
        <f aca="false">COUNTIFS(Risikoregister!$N$17:$N$36,3,Risikoregister!$O$17:$O$36,4)</f>
        <v>0</v>
      </c>
      <c r="M9" s="54" t="n">
        <f aca="false">COUNTIFS(Risikoregister!$N$17:$N$36,4,Risikoregister!$O$17:$O$36,4)</f>
        <v>0</v>
      </c>
      <c r="N9" s="54" t="n">
        <f aca="false">COUNTIFS(Risikoregister!$N$17:$N$36,5,Risikoregister!$O$17:$O$36,4)</f>
        <v>0</v>
      </c>
    </row>
    <row r="10" customFormat="false" ht="30" hidden="false" customHeight="true" outlineLevel="0" collapsed="false">
      <c r="B10" s="51" t="n">
        <v>3</v>
      </c>
      <c r="C10" s="55" t="n">
        <f aca="false">COUNTIFS(Risikoregister!$G$17:$G$36,1,Risikoregister!$H$17:$H$36,3)</f>
        <v>0</v>
      </c>
      <c r="D10" s="52" t="n">
        <f aca="false">COUNTIFS(Risikoregister!$G$17:$G$36,2,Risikoregister!$H$17:$H$36,3)</f>
        <v>1</v>
      </c>
      <c r="E10" s="52" t="n">
        <f aca="false">COUNTIFS(Risikoregister!$G$17:$G$36,3,Risikoregister!$H$17:$H$36,3)</f>
        <v>2</v>
      </c>
      <c r="F10" s="53" t="n">
        <f aca="false">COUNTIFS(Risikoregister!$G$17:$G$36,4,Risikoregister!$H$17:$H$36,3)</f>
        <v>1</v>
      </c>
      <c r="G10" s="54" t="n">
        <f aca="false">COUNTIFS(Risikoregister!$G$17:$G$36,5,Risikoregister!$H$17:$H$36,3)</f>
        <v>0</v>
      </c>
      <c r="I10" s="51" t="n">
        <v>3</v>
      </c>
      <c r="J10" s="55" t="n">
        <f aca="false">COUNTIFS(Risikoregister!$N$17:$N$36,1,Risikoregister!$O$17:$O$36,3)</f>
        <v>1</v>
      </c>
      <c r="K10" s="52" t="n">
        <f aca="false">COUNTIFS(Risikoregister!$N$17:$N$36,2,Risikoregister!$O$17:$O$36,3)</f>
        <v>3</v>
      </c>
      <c r="L10" s="52" t="n">
        <f aca="false">COUNTIFS(Risikoregister!$N$17:$N$36,3,Risikoregister!$O$17:$O$36,3)</f>
        <v>1</v>
      </c>
      <c r="M10" s="53" t="n">
        <f aca="false">COUNTIFS(Risikoregister!$N$17:$N$36,4,Risikoregister!$O$17:$O$36,3)</f>
        <v>0</v>
      </c>
      <c r="N10" s="54" t="n">
        <f aca="false">COUNTIFS(Risikoregister!$N$17:$N$36,5,Risikoregister!$O$17:$O$36,3)</f>
        <v>0</v>
      </c>
    </row>
    <row r="11" customFormat="false" ht="30" hidden="false" customHeight="true" outlineLevel="0" collapsed="false">
      <c r="B11" s="51" t="n">
        <v>2</v>
      </c>
      <c r="C11" s="55" t="n">
        <f aca="false">COUNTIFS(Risikoregister!$G$17:$G$36,1,Risikoregister!$H$17:$H$36,2)</f>
        <v>0</v>
      </c>
      <c r="D11" s="55" t="n">
        <f aca="false">COUNTIFS(Risikoregister!$G$17:$G$36,2,Risikoregister!$H$17:$H$36,2)</f>
        <v>0</v>
      </c>
      <c r="E11" s="52" t="n">
        <f aca="false">COUNTIFS(Risikoregister!$G$17:$G$36,3,Risikoregister!$H$17:$H$36,2)</f>
        <v>1</v>
      </c>
      <c r="F11" s="52" t="n">
        <f aca="false">COUNTIFS(Risikoregister!$G$17:$G$36,4,Risikoregister!$H$17:$H$36,2)</f>
        <v>0</v>
      </c>
      <c r="G11" s="53" t="n">
        <f aca="false">COUNTIFS(Risikoregister!$G$17:$G$36,5,Risikoregister!$H$17:$H$36,2)</f>
        <v>0</v>
      </c>
      <c r="I11" s="51" t="n">
        <v>2</v>
      </c>
      <c r="J11" s="55" t="n">
        <f aca="false">COUNTIFS(Risikoregister!$N$17:$N$36,1,Risikoregister!$O$17:$O$36,2)</f>
        <v>0</v>
      </c>
      <c r="K11" s="55" t="n">
        <f aca="false">COUNTIFS(Risikoregister!$N$17:$N$36,2,Risikoregister!$O$17:$O$36,2)</f>
        <v>4</v>
      </c>
      <c r="L11" s="52" t="n">
        <f aca="false">COUNTIFS(Risikoregister!$N$17:$N$36,3,Risikoregister!$O$17:$O$36,2)</f>
        <v>0</v>
      </c>
      <c r="M11" s="52" t="n">
        <f aca="false">COUNTIFS(Risikoregister!$N$17:$N$36,4,Risikoregister!$O$17:$O$36,2)</f>
        <v>0</v>
      </c>
      <c r="N11" s="53" t="n">
        <f aca="false">COUNTIFS(Risikoregister!$N$17:$N$36,5,Risikoregister!$O$17:$O$36,2)</f>
        <v>0</v>
      </c>
    </row>
    <row r="12" customFormat="false" ht="30" hidden="false" customHeight="true" outlineLevel="0" collapsed="false">
      <c r="B12" s="51" t="n">
        <v>1</v>
      </c>
      <c r="C12" s="55" t="n">
        <f aca="false">COUNTIFS(Risikoregister!$G$17:$G$36,1,Risikoregister!$H$17:$H$36,1)</f>
        <v>0</v>
      </c>
      <c r="D12" s="55" t="n">
        <f aca="false">COUNTIFS(Risikoregister!$G$17:$G$36,2,Risikoregister!$H$17:$H$36,1)</f>
        <v>0</v>
      </c>
      <c r="E12" s="55" t="n">
        <f aca="false">COUNTIFS(Risikoregister!$G$17:$G$36,3,Risikoregister!$H$17:$H$36,1)</f>
        <v>0</v>
      </c>
      <c r="F12" s="55" t="n">
        <f aca="false">COUNTIFS(Risikoregister!$G$17:$G$36,4,Risikoregister!$H$17:$H$36,1)</f>
        <v>0</v>
      </c>
      <c r="G12" s="52" t="n">
        <f aca="false">COUNTIFS(Risikoregister!$G$17:$G$36,5,Risikoregister!$H$17:$H$36,1)</f>
        <v>0</v>
      </c>
      <c r="I12" s="51" t="n">
        <v>1</v>
      </c>
      <c r="J12" s="55" t="n">
        <f aca="false">COUNTIFS(Risikoregister!$N$17:$N$36,1,Risikoregister!$O$17:$O$36,1)</f>
        <v>0</v>
      </c>
      <c r="K12" s="55" t="n">
        <f aca="false">COUNTIFS(Risikoregister!$N$17:$N$36,2,Risikoregister!$O$17:$O$36,1)</f>
        <v>0</v>
      </c>
      <c r="L12" s="55" t="n">
        <f aca="false">COUNTIFS(Risikoregister!$N$17:$N$36,3,Risikoregister!$O$17:$O$36,1)</f>
        <v>0</v>
      </c>
      <c r="M12" s="55" t="n">
        <f aca="false">COUNTIFS(Risikoregister!$N$17:$N$36,4,Risikoregister!$O$17:$O$36,1)</f>
        <v>0</v>
      </c>
      <c r="N12" s="52" t="n">
        <f aca="false">COUNTIFS(Risikoregister!$N$17:$N$36,5,Risikoregister!$O$17:$O$36,1)</f>
        <v>0</v>
      </c>
    </row>
    <row r="13" customFormat="false" ht="15" hidden="false" customHeight="false" outlineLevel="0" collapsed="false">
      <c r="B13" s="56" t="s">
        <v>126</v>
      </c>
      <c r="C13" s="57" t="s">
        <v>127</v>
      </c>
      <c r="D13" s="57"/>
      <c r="E13" s="57"/>
      <c r="F13" s="57"/>
      <c r="G13" s="57"/>
      <c r="I13" s="56" t="s">
        <v>126</v>
      </c>
      <c r="J13" s="57" t="s">
        <v>127</v>
      </c>
      <c r="K13" s="57"/>
      <c r="L13" s="57"/>
      <c r="M13" s="57"/>
      <c r="N13" s="57"/>
    </row>
    <row r="16" customFormat="false" ht="15" hidden="false" customHeight="false" outlineLevel="0" collapsed="false">
      <c r="B16" s="58" t="s">
        <v>128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</row>
    <row r="17" customFormat="false" ht="15" hidden="false" customHeight="false" outlineLevel="0" collapsed="false">
      <c r="B17" s="59" t="s">
        <v>129</v>
      </c>
      <c r="C17" s="60" t="s">
        <v>130</v>
      </c>
      <c r="D17" s="60" t="s">
        <v>131</v>
      </c>
      <c r="E17" s="60" t="s">
        <v>132</v>
      </c>
      <c r="J17" s="61" t="s">
        <v>30</v>
      </c>
      <c r="M17" s="62" t="s">
        <v>133</v>
      </c>
    </row>
    <row r="18" customFormat="false" ht="16.5" hidden="false" customHeight="true" outlineLevel="0" collapsed="false">
      <c r="B18" s="63" t="s">
        <v>134</v>
      </c>
      <c r="C18" s="64" t="n">
        <f aca="false">COUNTIF(Risikoregister!$J$17:$J$36,"Gering")</f>
        <v>0</v>
      </c>
      <c r="D18" s="64" t="n">
        <f aca="false">SUMPRODUCT((Risikoregister!$P$17:$P$36&lt;&gt;"")*(Risikoregister!$P$17:$P$36&lt;=Grenze_Gering))</f>
        <v>6</v>
      </c>
      <c r="E18" s="65" t="n">
        <f aca="false">IFERROR(C18/SUM($C$18:$C$21),0)</f>
        <v>0</v>
      </c>
      <c r="J18" s="66" t="s">
        <v>45</v>
      </c>
      <c r="K18" s="66"/>
      <c r="L18" s="66"/>
      <c r="M18" s="67" t="n">
        <f aca="false">COUNTIF(Risikoregister!$D$17:$D$36,J18)</f>
        <v>2</v>
      </c>
    </row>
    <row r="19" customFormat="false" ht="16.5" hidden="false" customHeight="true" outlineLevel="0" collapsed="false">
      <c r="B19" s="68" t="s">
        <v>135</v>
      </c>
      <c r="C19" s="64" t="n">
        <f aca="false">COUNTIF(Risikoregister!$J$17:$J$36,"Mittel")</f>
        <v>5</v>
      </c>
      <c r="D19" s="64" t="n">
        <f aca="false">SUMPRODUCT((Risikoregister!$P$17:$P$36&lt;&gt;"")*(Risikoregister!$P$17:$P$36&gt;Grenze_Gering)*(Risikoregister!$P$17:$P$36&lt;=Grenze_Mittel))</f>
        <v>6</v>
      </c>
      <c r="E19" s="65" t="n">
        <f aca="false">IFERROR(C19/SUM($C$18:$C$21),0)</f>
        <v>0.416666666666667</v>
      </c>
      <c r="J19" s="66" t="s">
        <v>52</v>
      </c>
      <c r="K19" s="66"/>
      <c r="L19" s="66"/>
      <c r="M19" s="67" t="n">
        <f aca="false">COUNTIF(Risikoregister!$D$17:$D$36,J19)</f>
        <v>2</v>
      </c>
    </row>
    <row r="20" customFormat="false" ht="16.5" hidden="false" customHeight="true" outlineLevel="0" collapsed="false">
      <c r="B20" s="69" t="s">
        <v>136</v>
      </c>
      <c r="C20" s="64" t="n">
        <f aca="false">COUNTIF(Risikoregister!$J$17:$J$36,"Hoch")</f>
        <v>4</v>
      </c>
      <c r="D20" s="64" t="n">
        <f aca="false">SUMPRODUCT((Risikoregister!$P$17:$P$36&lt;&gt;"")*(Risikoregister!$P$17:$P$36&gt;Grenze_Mittel)*(Risikoregister!$P$17:$P$36&lt;=Grenze_Hoch))</f>
        <v>0</v>
      </c>
      <c r="E20" s="65" t="n">
        <f aca="false">IFERROR(C20/SUM($C$18:$C$21),0)</f>
        <v>0.333333333333333</v>
      </c>
      <c r="J20" s="66" t="s">
        <v>59</v>
      </c>
      <c r="K20" s="66"/>
      <c r="L20" s="66"/>
      <c r="M20" s="67" t="n">
        <f aca="false">COUNTIF(Risikoregister!$D$17:$D$36,J20)</f>
        <v>1</v>
      </c>
    </row>
    <row r="21" customFormat="false" ht="16.5" hidden="false" customHeight="true" outlineLevel="0" collapsed="false">
      <c r="B21" s="70" t="s">
        <v>137</v>
      </c>
      <c r="C21" s="64" t="n">
        <f aca="false">COUNTIF(Risikoregister!$J$17:$J$36,"Kritisch")</f>
        <v>3</v>
      </c>
      <c r="D21" s="64" t="n">
        <f aca="false">SUMPRODUCT((Risikoregister!$P$17:$P$36&lt;&gt;"")*(Risikoregister!$P$17:$P$36&gt;Grenze_Hoch))</f>
        <v>0</v>
      </c>
      <c r="E21" s="65" t="n">
        <f aca="false">IFERROR(C21/SUM($C$18:$C$21),0)</f>
        <v>0.25</v>
      </c>
      <c r="J21" s="66" t="s">
        <v>65</v>
      </c>
      <c r="K21" s="66"/>
      <c r="L21" s="66"/>
      <c r="M21" s="67" t="n">
        <f aca="false">COUNTIF(Risikoregister!$D$17:$D$36,J21)</f>
        <v>2</v>
      </c>
    </row>
    <row r="22" customFormat="false" ht="16.5" hidden="false" customHeight="true" outlineLevel="0" collapsed="false">
      <c r="B22" s="71" t="s">
        <v>138</v>
      </c>
      <c r="C22" s="72" t="n">
        <f aca="false">SUM(C18:C21)</f>
        <v>12</v>
      </c>
      <c r="D22" s="72" t="n">
        <f aca="false">SUM(D18:D21)</f>
        <v>12</v>
      </c>
      <c r="E22" s="73" t="n">
        <f aca="false">IFERROR(C22/C22,0)</f>
        <v>1</v>
      </c>
      <c r="J22" s="66" t="s">
        <v>77</v>
      </c>
      <c r="K22" s="66"/>
      <c r="L22" s="66"/>
      <c r="M22" s="67" t="n">
        <f aca="false">COUNTIF(Risikoregister!$D$17:$D$36,J22)</f>
        <v>2</v>
      </c>
    </row>
    <row r="23" customFormat="false" ht="15" hidden="false" customHeight="false" outlineLevel="0" collapsed="false">
      <c r="J23" s="66" t="s">
        <v>71</v>
      </c>
      <c r="K23" s="66"/>
      <c r="L23" s="66"/>
      <c r="M23" s="67" t="n">
        <f aca="false">COUNTIF(Risikoregister!$D$17:$D$36,J23)</f>
        <v>1</v>
      </c>
    </row>
    <row r="24" customFormat="false" ht="15" hidden="false" customHeight="false" outlineLevel="0" collapsed="false">
      <c r="J24" s="66" t="s">
        <v>84</v>
      </c>
      <c r="K24" s="66"/>
      <c r="L24" s="66"/>
      <c r="M24" s="67" t="n">
        <f aca="false">COUNTIF(Risikoregister!$D$17:$D$36,J24)</f>
        <v>1</v>
      </c>
    </row>
    <row r="25" customFormat="false" ht="15" hidden="false" customHeight="false" outlineLevel="0" collapsed="false">
      <c r="J25" s="66" t="s">
        <v>90</v>
      </c>
      <c r="K25" s="66"/>
      <c r="L25" s="66"/>
      <c r="M25" s="67" t="n">
        <f aca="false">COUNTIF(Risikoregister!$D$17:$D$36,J25)</f>
        <v>1</v>
      </c>
    </row>
  </sheetData>
  <mergeCells count="15">
    <mergeCell ref="B2:N2"/>
    <mergeCell ref="B3:N3"/>
    <mergeCell ref="B6:G6"/>
    <mergeCell ref="I6:N6"/>
    <mergeCell ref="C13:G13"/>
    <mergeCell ref="J13:N13"/>
    <mergeCell ref="B16:N16"/>
    <mergeCell ref="J18:L18"/>
    <mergeCell ref="J19:L19"/>
    <mergeCell ref="J20:L20"/>
    <mergeCell ref="J21:L21"/>
    <mergeCell ref="J22:L22"/>
    <mergeCell ref="J23:L23"/>
    <mergeCell ref="J24:L24"/>
    <mergeCell ref="J25:L25"/>
  </mergeCells>
  <printOptions headings="false" gridLines="false" gridLinesSet="true" horizontalCentered="false" verticalCentered="false"/>
  <pageMargins left="0.3" right="0.3" top="0.4" bottom="0.4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G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.6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4" min="4" style="0" width="40"/>
    <col collapsed="false" customWidth="true" hidden="false" outlineLevel="0" max="5" min="5" style="0" width="30"/>
    <col collapsed="false" customWidth="true" hidden="false" outlineLevel="0" max="7" min="6" style="0" width="14"/>
  </cols>
  <sheetData>
    <row r="1" customFormat="false" ht="6" hidden="false" customHeight="true" outlineLevel="0" collapsed="false">
      <c r="B1" s="1"/>
      <c r="C1" s="1"/>
      <c r="D1" s="1"/>
      <c r="E1" s="1"/>
      <c r="F1" s="1"/>
      <c r="G1" s="1"/>
    </row>
    <row r="2" customFormat="false" ht="30" hidden="false" customHeight="true" outlineLevel="0" collapsed="false">
      <c r="B2" s="2" t="s">
        <v>139</v>
      </c>
      <c r="C2" s="2"/>
      <c r="D2" s="2"/>
      <c r="E2" s="2"/>
      <c r="F2" s="2"/>
      <c r="G2" s="2"/>
    </row>
    <row r="3" customFormat="false" ht="16.5" hidden="false" customHeight="true" outlineLevel="0" collapsed="false">
      <c r="B3" s="4" t="s">
        <v>140</v>
      </c>
      <c r="C3" s="4"/>
      <c r="D3" s="4"/>
      <c r="E3" s="4"/>
      <c r="F3" s="4"/>
      <c r="G3" s="4"/>
    </row>
    <row r="4" customFormat="false" ht="4.5" hidden="false" customHeight="true" outlineLevel="0" collapsed="false">
      <c r="B4" s="1"/>
      <c r="C4" s="5"/>
      <c r="D4" s="6"/>
      <c r="E4" s="7"/>
      <c r="F4" s="8"/>
      <c r="G4" s="9"/>
    </row>
    <row r="6" customFormat="false" ht="18" hidden="false" customHeight="true" outlineLevel="0" collapsed="false">
      <c r="B6" s="58" t="s">
        <v>141</v>
      </c>
      <c r="C6" s="58"/>
      <c r="D6" s="58"/>
      <c r="E6" s="58"/>
      <c r="F6" s="58"/>
      <c r="G6" s="58"/>
    </row>
    <row r="7" customFormat="false" ht="15.75" hidden="false" customHeight="true" outlineLevel="0" collapsed="false">
      <c r="B7" s="60" t="s">
        <v>142</v>
      </c>
      <c r="C7" s="59" t="s">
        <v>143</v>
      </c>
      <c r="D7" s="60" t="s">
        <v>144</v>
      </c>
      <c r="F7" s="60" t="s">
        <v>145</v>
      </c>
    </row>
    <row r="8" customFormat="false" ht="16.5" hidden="false" customHeight="true" outlineLevel="0" collapsed="false">
      <c r="B8" s="38" t="n">
        <v>1</v>
      </c>
      <c r="C8" s="74" t="s">
        <v>146</v>
      </c>
      <c r="D8" s="36" t="s">
        <v>147</v>
      </c>
      <c r="E8" s="36"/>
      <c r="F8" s="75" t="s">
        <v>148</v>
      </c>
      <c r="G8" s="75"/>
    </row>
    <row r="9" customFormat="false" ht="16.5" hidden="false" customHeight="true" outlineLevel="0" collapsed="false">
      <c r="B9" s="38" t="n">
        <v>2</v>
      </c>
      <c r="C9" s="74" t="s">
        <v>134</v>
      </c>
      <c r="D9" s="36" t="s">
        <v>149</v>
      </c>
      <c r="E9" s="36"/>
      <c r="F9" s="75" t="s">
        <v>150</v>
      </c>
      <c r="G9" s="75"/>
    </row>
    <row r="10" customFormat="false" ht="16.5" hidden="false" customHeight="true" outlineLevel="0" collapsed="false">
      <c r="B10" s="38" t="n">
        <v>3</v>
      </c>
      <c r="C10" s="74" t="s">
        <v>135</v>
      </c>
      <c r="D10" s="36" t="s">
        <v>151</v>
      </c>
      <c r="E10" s="36"/>
      <c r="F10" s="75" t="s">
        <v>152</v>
      </c>
      <c r="G10" s="75"/>
    </row>
    <row r="11" customFormat="false" ht="16.5" hidden="false" customHeight="true" outlineLevel="0" collapsed="false">
      <c r="B11" s="38" t="n">
        <v>4</v>
      </c>
      <c r="C11" s="74" t="s">
        <v>136</v>
      </c>
      <c r="D11" s="36" t="s">
        <v>153</v>
      </c>
      <c r="E11" s="36"/>
      <c r="F11" s="75" t="s">
        <v>154</v>
      </c>
      <c r="G11" s="75"/>
    </row>
    <row r="12" customFormat="false" ht="16.5" hidden="false" customHeight="true" outlineLevel="0" collapsed="false">
      <c r="B12" s="38" t="n">
        <v>5</v>
      </c>
      <c r="C12" s="74" t="s">
        <v>155</v>
      </c>
      <c r="D12" s="36" t="s">
        <v>156</v>
      </c>
      <c r="E12" s="36"/>
      <c r="F12" s="75" t="s">
        <v>157</v>
      </c>
      <c r="G12" s="75"/>
    </row>
    <row r="14" customFormat="false" ht="18" hidden="false" customHeight="true" outlineLevel="0" collapsed="false">
      <c r="B14" s="58" t="s">
        <v>158</v>
      </c>
      <c r="C14" s="58"/>
      <c r="D14" s="58"/>
      <c r="E14" s="58"/>
      <c r="F14" s="58"/>
      <c r="G14" s="58"/>
    </row>
    <row r="15" customFormat="false" ht="15.75" hidden="false" customHeight="true" outlineLevel="0" collapsed="false">
      <c r="B15" s="60" t="s">
        <v>142</v>
      </c>
      <c r="C15" s="59" t="s">
        <v>143</v>
      </c>
      <c r="D15" s="60" t="s">
        <v>144</v>
      </c>
      <c r="F15" s="60" t="s">
        <v>145</v>
      </c>
    </row>
    <row r="16" customFormat="false" ht="16.5" hidden="false" customHeight="true" outlineLevel="0" collapsed="false">
      <c r="B16" s="38" t="n">
        <v>1</v>
      </c>
      <c r="C16" s="74" t="s">
        <v>159</v>
      </c>
      <c r="D16" s="36" t="s">
        <v>160</v>
      </c>
      <c r="E16" s="36"/>
      <c r="F16" s="75" t="s">
        <v>161</v>
      </c>
      <c r="G16" s="75"/>
    </row>
    <row r="17" customFormat="false" ht="16.5" hidden="false" customHeight="true" outlineLevel="0" collapsed="false">
      <c r="B17" s="38" t="n">
        <v>2</v>
      </c>
      <c r="C17" s="74" t="s">
        <v>134</v>
      </c>
      <c r="D17" s="36" t="s">
        <v>162</v>
      </c>
      <c r="E17" s="36"/>
      <c r="F17" s="75" t="s">
        <v>163</v>
      </c>
      <c r="G17" s="75"/>
    </row>
    <row r="18" customFormat="false" ht="16.5" hidden="false" customHeight="true" outlineLevel="0" collapsed="false">
      <c r="B18" s="38" t="n">
        <v>3</v>
      </c>
      <c r="C18" s="74" t="s">
        <v>164</v>
      </c>
      <c r="D18" s="36" t="s">
        <v>165</v>
      </c>
      <c r="E18" s="36"/>
      <c r="F18" s="75" t="s">
        <v>166</v>
      </c>
      <c r="G18" s="75"/>
    </row>
    <row r="19" customFormat="false" ht="16.5" hidden="false" customHeight="true" outlineLevel="0" collapsed="false">
      <c r="B19" s="38" t="n">
        <v>4</v>
      </c>
      <c r="C19" s="74" t="s">
        <v>167</v>
      </c>
      <c r="D19" s="36" t="s">
        <v>168</v>
      </c>
      <c r="E19" s="36"/>
      <c r="F19" s="75" t="s">
        <v>169</v>
      </c>
      <c r="G19" s="75"/>
    </row>
    <row r="20" customFormat="false" ht="16.5" hidden="false" customHeight="true" outlineLevel="0" collapsed="false">
      <c r="B20" s="38" t="n">
        <v>5</v>
      </c>
      <c r="C20" s="74" t="s">
        <v>170</v>
      </c>
      <c r="D20" s="36" t="s">
        <v>171</v>
      </c>
      <c r="E20" s="36"/>
      <c r="F20" s="75" t="s">
        <v>172</v>
      </c>
      <c r="G20" s="75"/>
    </row>
    <row r="22" customFormat="false" ht="18" hidden="false" customHeight="true" outlineLevel="0" collapsed="false">
      <c r="B22" s="58" t="s">
        <v>173</v>
      </c>
      <c r="C22" s="58"/>
      <c r="D22" s="58"/>
      <c r="E22" s="58"/>
      <c r="F22" s="58"/>
      <c r="G22" s="58"/>
    </row>
    <row r="23" customFormat="false" ht="15.75" hidden="false" customHeight="true" outlineLevel="0" collapsed="false">
      <c r="B23" s="60" t="s">
        <v>129</v>
      </c>
      <c r="C23" s="59" t="s">
        <v>174</v>
      </c>
      <c r="D23" s="60" t="s">
        <v>175</v>
      </c>
      <c r="E23" s="60" t="s">
        <v>176</v>
      </c>
    </row>
    <row r="24" customFormat="false" ht="18" hidden="false" customHeight="true" outlineLevel="0" collapsed="false">
      <c r="B24" s="76" t="s">
        <v>134</v>
      </c>
      <c r="C24" s="38" t="n">
        <v>1</v>
      </c>
      <c r="D24" s="38" t="n">
        <v>4</v>
      </c>
      <c r="E24" s="35" t="s">
        <v>177</v>
      </c>
      <c r="F24" s="35"/>
      <c r="G24" s="35"/>
    </row>
    <row r="25" customFormat="false" ht="18" hidden="false" customHeight="true" outlineLevel="0" collapsed="false">
      <c r="B25" s="77" t="s">
        <v>135</v>
      </c>
      <c r="C25" s="38" t="n">
        <v>5</v>
      </c>
      <c r="D25" s="38" t="n">
        <v>9</v>
      </c>
      <c r="E25" s="35" t="s">
        <v>178</v>
      </c>
      <c r="F25" s="35"/>
      <c r="G25" s="35"/>
    </row>
    <row r="26" customFormat="false" ht="18" hidden="false" customHeight="true" outlineLevel="0" collapsed="false">
      <c r="B26" s="78" t="s">
        <v>136</v>
      </c>
      <c r="C26" s="38" t="n">
        <v>10</v>
      </c>
      <c r="D26" s="38" t="n">
        <v>14</v>
      </c>
      <c r="E26" s="35" t="s">
        <v>179</v>
      </c>
      <c r="F26" s="35"/>
      <c r="G26" s="35"/>
    </row>
    <row r="27" customFormat="false" ht="18" hidden="false" customHeight="true" outlineLevel="0" collapsed="false">
      <c r="B27" s="79" t="s">
        <v>137</v>
      </c>
      <c r="C27" s="38" t="n">
        <v>15</v>
      </c>
      <c r="D27" s="38" t="n">
        <v>25</v>
      </c>
      <c r="E27" s="35" t="s">
        <v>180</v>
      </c>
      <c r="F27" s="35"/>
      <c r="G27" s="35"/>
    </row>
    <row r="30" customFormat="false" ht="18" hidden="false" customHeight="true" outlineLevel="0" collapsed="false">
      <c r="B30" s="58" t="s">
        <v>181</v>
      </c>
      <c r="C30" s="58"/>
      <c r="D30" s="58"/>
      <c r="E30" s="58"/>
      <c r="F30" s="58"/>
      <c r="G30" s="58"/>
    </row>
    <row r="31" customFormat="false" ht="15.75" hidden="false" customHeight="true" outlineLevel="0" collapsed="false">
      <c r="B31" s="60" t="s">
        <v>182</v>
      </c>
      <c r="C31" s="59" t="s">
        <v>43</v>
      </c>
      <c r="D31" s="60"/>
      <c r="E31" s="60"/>
    </row>
    <row r="32" customFormat="false" ht="15.75" hidden="false" customHeight="true" outlineLevel="0" collapsed="false">
      <c r="B32" s="80" t="s">
        <v>45</v>
      </c>
      <c r="C32" s="80" t="s">
        <v>82</v>
      </c>
      <c r="D32" s="81"/>
      <c r="E32" s="81"/>
    </row>
    <row r="33" customFormat="false" ht="15.75" hidden="false" customHeight="true" outlineLevel="0" collapsed="false">
      <c r="B33" s="80" t="s">
        <v>52</v>
      </c>
      <c r="C33" s="80" t="s">
        <v>50</v>
      </c>
      <c r="D33" s="81"/>
      <c r="E33" s="81"/>
    </row>
    <row r="34" customFormat="false" ht="15.75" hidden="false" customHeight="true" outlineLevel="0" collapsed="false">
      <c r="B34" s="80" t="s">
        <v>59</v>
      </c>
      <c r="C34" s="80" t="s">
        <v>57</v>
      </c>
      <c r="D34" s="81"/>
      <c r="E34" s="81"/>
    </row>
    <row r="35" customFormat="false" ht="15.75" hidden="false" customHeight="true" outlineLevel="0" collapsed="false">
      <c r="B35" s="80" t="s">
        <v>65</v>
      </c>
      <c r="C35" s="80" t="s">
        <v>98</v>
      </c>
      <c r="D35" s="81"/>
      <c r="E35" s="81"/>
    </row>
    <row r="36" customFormat="false" ht="15.75" hidden="false" customHeight="true" outlineLevel="0" collapsed="false">
      <c r="B36" s="80" t="s">
        <v>77</v>
      </c>
      <c r="C36" s="80"/>
      <c r="D36" s="81"/>
      <c r="E36" s="81"/>
    </row>
    <row r="37" customFormat="false" ht="15.75" hidden="false" customHeight="true" outlineLevel="0" collapsed="false">
      <c r="B37" s="80" t="s">
        <v>71</v>
      </c>
      <c r="C37" s="80"/>
      <c r="D37" s="81"/>
      <c r="E37" s="81"/>
    </row>
    <row r="38" customFormat="false" ht="15.75" hidden="false" customHeight="true" outlineLevel="0" collapsed="false">
      <c r="B38" s="80" t="s">
        <v>84</v>
      </c>
      <c r="C38" s="80"/>
      <c r="D38" s="81"/>
      <c r="E38" s="81"/>
    </row>
    <row r="39" customFormat="false" ht="15.75" hidden="false" customHeight="true" outlineLevel="0" collapsed="false">
      <c r="B39" s="80" t="s">
        <v>90</v>
      </c>
      <c r="C39" s="80"/>
      <c r="D39" s="81"/>
      <c r="E39" s="81"/>
    </row>
    <row r="42" customFormat="false" ht="18" hidden="false" customHeight="true" outlineLevel="0" collapsed="false">
      <c r="B42" s="58" t="s">
        <v>183</v>
      </c>
      <c r="C42" s="58"/>
      <c r="D42" s="58"/>
      <c r="E42" s="58"/>
      <c r="F42" s="58"/>
      <c r="G42" s="58"/>
    </row>
    <row r="43" customFormat="false" ht="15" hidden="false" customHeight="true" outlineLevel="0" collapsed="false">
      <c r="B43" s="82" t="s">
        <v>184</v>
      </c>
      <c r="C43" s="82"/>
      <c r="D43" s="82"/>
      <c r="E43" s="82"/>
      <c r="F43" s="82"/>
      <c r="G43" s="82"/>
    </row>
    <row r="44" customFormat="false" ht="15" hidden="false" customHeight="true" outlineLevel="0" collapsed="false">
      <c r="B44" s="82" t="s">
        <v>185</v>
      </c>
      <c r="C44" s="82"/>
      <c r="D44" s="82"/>
      <c r="E44" s="82"/>
      <c r="F44" s="82"/>
      <c r="G44" s="82"/>
    </row>
    <row r="45" customFormat="false" ht="15" hidden="false" customHeight="true" outlineLevel="0" collapsed="false">
      <c r="B45" s="82" t="s">
        <v>186</v>
      </c>
      <c r="C45" s="82"/>
      <c r="D45" s="82"/>
      <c r="E45" s="82"/>
      <c r="F45" s="82"/>
      <c r="G45" s="82"/>
    </row>
    <row r="46" customFormat="false" ht="15" hidden="false" customHeight="true" outlineLevel="0" collapsed="false">
      <c r="B46" s="82" t="s">
        <v>187</v>
      </c>
      <c r="C46" s="82"/>
      <c r="D46" s="82"/>
      <c r="E46" s="82"/>
      <c r="F46" s="82"/>
      <c r="G46" s="82"/>
    </row>
    <row r="47" customFormat="false" ht="15" hidden="false" customHeight="true" outlineLevel="0" collapsed="false">
      <c r="B47" s="82" t="s">
        <v>188</v>
      </c>
      <c r="C47" s="82"/>
      <c r="D47" s="82"/>
      <c r="E47" s="82"/>
      <c r="F47" s="82"/>
      <c r="G47" s="82"/>
    </row>
    <row r="49" customFormat="false" ht="15" hidden="false" customHeight="false" outlineLevel="0" collapsed="false">
      <c r="B49" s="83" t="s">
        <v>189</v>
      </c>
      <c r="C49" s="83"/>
      <c r="D49" s="83"/>
      <c r="E49" s="83"/>
      <c r="F49" s="83"/>
      <c r="G49" s="83"/>
    </row>
    <row r="50" customFormat="false" ht="15" hidden="false" customHeight="false" outlineLevel="0" collapsed="false">
      <c r="B50" s="84" t="s">
        <v>190</v>
      </c>
      <c r="C50" s="84"/>
      <c r="D50" s="84"/>
      <c r="E50" s="84"/>
      <c r="F50" s="84"/>
      <c r="G50" s="84"/>
    </row>
  </sheetData>
  <mergeCells count="46">
    <mergeCell ref="B2:G2"/>
    <mergeCell ref="B3:G3"/>
    <mergeCell ref="B6:G6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B14:G14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B22:G22"/>
    <mergeCell ref="E24:G24"/>
    <mergeCell ref="E25:G25"/>
    <mergeCell ref="E26:G26"/>
    <mergeCell ref="E27:G27"/>
    <mergeCell ref="B30:G30"/>
    <mergeCell ref="D32:E32"/>
    <mergeCell ref="D33:E33"/>
    <mergeCell ref="D34:E34"/>
    <mergeCell ref="D35:E35"/>
    <mergeCell ref="D36:E36"/>
    <mergeCell ref="D37:E37"/>
    <mergeCell ref="D38:E38"/>
    <mergeCell ref="D39:E39"/>
    <mergeCell ref="B42:G42"/>
    <mergeCell ref="B43:G43"/>
    <mergeCell ref="B44:G44"/>
    <mergeCell ref="B45:G45"/>
    <mergeCell ref="B46:G46"/>
    <mergeCell ref="B47:G47"/>
    <mergeCell ref="B49:G49"/>
    <mergeCell ref="B50:G50"/>
  </mergeCells>
  <printOptions headings="false" gridLines="false" gridLinesSet="true" horizontalCentered="false" verticalCentered="false"/>
  <pageMargins left="0.4" right="0.4" top="1" bottom="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2026-08-04T05:42:55Z</dcterms:created>
  <dc:creator>openpyxl</dc:creator>
  <dc:description/>
  <dc:language>en-US</dc:language>
  <cp:lastModifiedBy/>
  <dcterms:modified xsi:type="dcterms:W3CDTF">2026-08-04T05:42:57Z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