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71988E3E-58D3-493C-8A82-6E0B2F5B29B8}" xr6:coauthVersionLast="47" xr6:coauthVersionMax="47" xr10:uidLastSave="{00000000-0000-0000-0000-000000000000}"/>
  <bookViews>
    <workbookView xWindow="-120" yWindow="-120" windowWidth="29040" windowHeight="15720" tabRatio="500" activeTab="2" xr2:uid="{00000000-000D-0000-FFFF-FFFF00000000}"/>
  </bookViews>
  <sheets>
    <sheet name="Anleitung" sheetId="1" r:id="rId1"/>
    <sheet name="Risikoliste" sheetId="2" r:id="rId2"/>
    <sheet name="Risikolandkarte" sheetId="3" r:id="rId3"/>
    <sheet name="Auswertung" sheetId="4" r:id="rId4"/>
  </sheets>
  <definedNames>
    <definedName name="_xlnm._FilterDatabase" localSheetId="1" hidden="1">Risikoliste!$A$7:$N$32</definedName>
    <definedName name="Bearbeitungsstatus">Anleitung!$I$14:$I$17</definedName>
    <definedName name="Bewertungsstufen">Anleitung!$A$7:$A$11</definedName>
    <definedName name="_xlnm.Print_Area" localSheetId="0">Anleitung!$A$1:$J$28</definedName>
    <definedName name="_xlnm.Print_Area" localSheetId="3">Auswertung!$A$1:$J$43</definedName>
    <definedName name="_xlnm.Print_Area" localSheetId="2">Risikolandkarte!$A$1:$N$33</definedName>
    <definedName name="_xlnm.Print_Area" localSheetId="1">Risikoliste!$A$1:$N$34</definedName>
    <definedName name="_xlnm.Print_Titles" localSheetId="1">Risikoliste!$6:$7</definedName>
    <definedName name="Risikokategorien">Anleitung!$G$14:$G$21</definedName>
    <definedName name="Risikostrategien">Anleitung!$H$14:$H$17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3" i="4" l="1"/>
  <c r="I33" i="4" s="1"/>
  <c r="H32" i="4"/>
  <c r="I32" i="4" s="1"/>
  <c r="H31" i="4"/>
  <c r="I31" i="4" s="1"/>
  <c r="B31" i="4"/>
  <c r="E31" i="4" s="1"/>
  <c r="H30" i="4"/>
  <c r="I30" i="4" s="1"/>
  <c r="B30" i="4"/>
  <c r="E30" i="4" s="1"/>
  <c r="B29" i="4"/>
  <c r="D29" i="4" s="1"/>
  <c r="B28" i="4"/>
  <c r="D28" i="4" s="1"/>
  <c r="B27" i="4"/>
  <c r="E27" i="4" s="1"/>
  <c r="B26" i="4"/>
  <c r="E26" i="4" s="1"/>
  <c r="B25" i="4"/>
  <c r="E25" i="4" s="1"/>
  <c r="B24" i="4"/>
  <c r="D24" i="4" s="1"/>
  <c r="H17" i="4"/>
  <c r="F17" i="4"/>
  <c r="D17" i="4"/>
  <c r="B12" i="4"/>
  <c r="D7" i="4"/>
  <c r="L34" i="2"/>
  <c r="I34" i="2"/>
  <c r="H34" i="2"/>
  <c r="G34" i="2"/>
  <c r="P32" i="2"/>
  <c r="I32" i="2"/>
  <c r="J32" i="2" s="1"/>
  <c r="I31" i="2"/>
  <c r="P31" i="2" s="1"/>
  <c r="I30" i="2"/>
  <c r="J30" i="2" s="1"/>
  <c r="I29" i="2"/>
  <c r="Q29" i="2" s="1"/>
  <c r="Q28" i="2"/>
  <c r="P28" i="2"/>
  <c r="J28" i="2"/>
  <c r="I28" i="2"/>
  <c r="P27" i="2"/>
  <c r="I27" i="2"/>
  <c r="J27" i="2" s="1"/>
  <c r="I26" i="2"/>
  <c r="P26" i="2" s="1"/>
  <c r="I25" i="2"/>
  <c r="P25" i="2" s="1"/>
  <c r="I24" i="2"/>
  <c r="J24" i="2" s="1"/>
  <c r="Q23" i="2"/>
  <c r="P23" i="2"/>
  <c r="J23" i="2"/>
  <c r="I23" i="2"/>
  <c r="P22" i="2"/>
  <c r="I22" i="2"/>
  <c r="J22" i="2" s="1"/>
  <c r="I21" i="2"/>
  <c r="P21" i="2" s="1"/>
  <c r="P20" i="2"/>
  <c r="I20" i="2"/>
  <c r="J20" i="2" s="1"/>
  <c r="I19" i="2"/>
  <c r="P19" i="2" s="1"/>
  <c r="Q18" i="2"/>
  <c r="P18" i="2"/>
  <c r="J18" i="2"/>
  <c r="I18" i="2"/>
  <c r="P17" i="2"/>
  <c r="I17" i="2"/>
  <c r="J17" i="2" s="1"/>
  <c r="I16" i="2"/>
  <c r="M16" i="3" s="1"/>
  <c r="I15" i="2"/>
  <c r="P15" i="2" s="1"/>
  <c r="J14" i="2"/>
  <c r="I14" i="2"/>
  <c r="P14" i="2" s="1"/>
  <c r="Q13" i="2"/>
  <c r="P13" i="2"/>
  <c r="J13" i="2"/>
  <c r="I13" i="2"/>
  <c r="P12" i="2"/>
  <c r="I12" i="2"/>
  <c r="J12" i="2" s="1"/>
  <c r="I11" i="2"/>
  <c r="P11" i="2" s="1"/>
  <c r="I10" i="2"/>
  <c r="J10" i="2" s="1"/>
  <c r="I9" i="2"/>
  <c r="E24" i="4" s="1"/>
  <c r="Q8" i="2"/>
  <c r="P8" i="2"/>
  <c r="J8" i="2"/>
  <c r="I8" i="2"/>
  <c r="N32" i="3"/>
  <c r="M32" i="3"/>
  <c r="L32" i="3"/>
  <c r="K32" i="3"/>
  <c r="J32" i="3"/>
  <c r="N31" i="3"/>
  <c r="L31" i="3"/>
  <c r="K31" i="3"/>
  <c r="J31" i="3"/>
  <c r="N30" i="3"/>
  <c r="L30" i="3"/>
  <c r="K30" i="3"/>
  <c r="J30" i="3"/>
  <c r="N29" i="3"/>
  <c r="M29" i="3"/>
  <c r="L29" i="3"/>
  <c r="K29" i="3"/>
  <c r="J29" i="3"/>
  <c r="N28" i="3"/>
  <c r="M28" i="3"/>
  <c r="L28" i="3"/>
  <c r="K28" i="3"/>
  <c r="J28" i="3"/>
  <c r="N27" i="3"/>
  <c r="L27" i="3"/>
  <c r="K27" i="3"/>
  <c r="J27" i="3"/>
  <c r="N26" i="3"/>
  <c r="M26" i="3"/>
  <c r="L26" i="3"/>
  <c r="K26" i="3"/>
  <c r="J26" i="3"/>
  <c r="N25" i="3"/>
  <c r="M25" i="3"/>
  <c r="L25" i="3"/>
  <c r="K25" i="3"/>
  <c r="J25" i="3"/>
  <c r="N24" i="3"/>
  <c r="L24" i="3"/>
  <c r="K24" i="3"/>
  <c r="J24" i="3"/>
  <c r="N23" i="3"/>
  <c r="M23" i="3"/>
  <c r="L23" i="3"/>
  <c r="K23" i="3"/>
  <c r="J23" i="3"/>
  <c r="N22" i="3"/>
  <c r="M22" i="3"/>
  <c r="L22" i="3"/>
  <c r="K22" i="3"/>
  <c r="J22" i="3"/>
  <c r="N21" i="3"/>
  <c r="M21" i="3"/>
  <c r="L21" i="3"/>
  <c r="K21" i="3"/>
  <c r="J21" i="3"/>
  <c r="N20" i="3"/>
  <c r="L20" i="3"/>
  <c r="K20" i="3"/>
  <c r="J20" i="3"/>
  <c r="N19" i="3"/>
  <c r="L19" i="3"/>
  <c r="K19" i="3"/>
  <c r="J19" i="3"/>
  <c r="N18" i="3"/>
  <c r="M18" i="3"/>
  <c r="L18" i="3"/>
  <c r="K18" i="3"/>
  <c r="J18" i="3"/>
  <c r="N17" i="3"/>
  <c r="M17" i="3"/>
  <c r="L17" i="3"/>
  <c r="K17" i="3"/>
  <c r="J17" i="3"/>
  <c r="N16" i="3"/>
  <c r="L16" i="3"/>
  <c r="K16" i="3"/>
  <c r="J16" i="3"/>
  <c r="N15" i="3"/>
  <c r="L15" i="3"/>
  <c r="K15" i="3"/>
  <c r="J15" i="3"/>
  <c r="N14" i="3"/>
  <c r="M14" i="3"/>
  <c r="L14" i="3"/>
  <c r="K14" i="3"/>
  <c r="J14" i="3"/>
  <c r="N13" i="3"/>
  <c r="M13" i="3"/>
  <c r="L13" i="3"/>
  <c r="K13" i="3"/>
  <c r="J13" i="3"/>
  <c r="N12" i="3"/>
  <c r="L12" i="3"/>
  <c r="K12" i="3"/>
  <c r="J12" i="3"/>
  <c r="N11" i="3"/>
  <c r="M11" i="3"/>
  <c r="L11" i="3"/>
  <c r="K11" i="3"/>
  <c r="J11" i="3"/>
  <c r="N10" i="3"/>
  <c r="L10" i="3"/>
  <c r="K10" i="3"/>
  <c r="J10" i="3"/>
  <c r="N9" i="3"/>
  <c r="M9" i="3"/>
  <c r="L9" i="3"/>
  <c r="K9" i="3"/>
  <c r="J9" i="3"/>
  <c r="N8" i="3"/>
  <c r="M8" i="3"/>
  <c r="L8" i="3"/>
  <c r="K8" i="3"/>
  <c r="J8" i="3"/>
  <c r="P24" i="2" l="1"/>
  <c r="F8" i="3"/>
  <c r="H12" i="4"/>
  <c r="D26" i="4"/>
  <c r="J9" i="2"/>
  <c r="D12" i="4" s="1"/>
  <c r="J19" i="2"/>
  <c r="F12" i="4" s="1"/>
  <c r="Q9" i="2"/>
  <c r="Q14" i="2"/>
  <c r="Q24" i="2"/>
  <c r="F12" i="3"/>
  <c r="M30" i="3"/>
  <c r="G8" i="3"/>
  <c r="G10" i="3"/>
  <c r="J15" i="2"/>
  <c r="B17" i="4"/>
  <c r="D27" i="4"/>
  <c r="H10" i="3"/>
  <c r="Q16" i="2"/>
  <c r="Q26" i="2"/>
  <c r="E17" i="3"/>
  <c r="M24" i="3"/>
  <c r="G11" i="3"/>
  <c r="Q12" i="2"/>
  <c r="Q17" i="2"/>
  <c r="Q22" i="2"/>
  <c r="Q27" i="2"/>
  <c r="Q32" i="2"/>
  <c r="D25" i="4"/>
  <c r="E18" i="3"/>
  <c r="J29" i="2"/>
  <c r="P29" i="2"/>
  <c r="Q19" i="2"/>
  <c r="F10" i="3"/>
  <c r="H12" i="3"/>
  <c r="M15" i="3"/>
  <c r="P10" i="2"/>
  <c r="P30" i="2"/>
  <c r="Q10" i="2"/>
  <c r="Q15" i="2"/>
  <c r="Q20" i="2"/>
  <c r="Q30" i="2"/>
  <c r="H27" i="4"/>
  <c r="I27" i="4" s="1"/>
  <c r="E16" i="3"/>
  <c r="Q11" i="2"/>
  <c r="H39" i="4" s="1"/>
  <c r="Q21" i="2"/>
  <c r="Q31" i="2"/>
  <c r="F9" i="3"/>
  <c r="M20" i="3"/>
  <c r="E29" i="4"/>
  <c r="G9" i="3"/>
  <c r="H9" i="3"/>
  <c r="D30" i="4"/>
  <c r="D31" i="4"/>
  <c r="I39" i="4"/>
  <c r="M19" i="3"/>
  <c r="M27" i="3"/>
  <c r="M31" i="3"/>
  <c r="J11" i="2"/>
  <c r="J16" i="2"/>
  <c r="J21" i="2"/>
  <c r="J26" i="2"/>
  <c r="J31" i="2"/>
  <c r="M10" i="3"/>
  <c r="M12" i="3"/>
  <c r="P16" i="2"/>
  <c r="E10" i="3" s="1"/>
  <c r="Q25" i="2"/>
  <c r="E28" i="4"/>
  <c r="B38" i="4"/>
  <c r="P9" i="2"/>
  <c r="D11" i="3" s="1"/>
  <c r="G12" i="3"/>
  <c r="J25" i="2"/>
  <c r="C36" i="4" l="1"/>
  <c r="F40" i="4"/>
  <c r="I38" i="4"/>
  <c r="C37" i="4"/>
  <c r="F38" i="4"/>
  <c r="C40" i="4"/>
  <c r="H37" i="4"/>
  <c r="H25" i="4"/>
  <c r="I25" i="4" s="1"/>
  <c r="I37" i="4"/>
  <c r="F37" i="4"/>
  <c r="F39" i="4"/>
  <c r="E12" i="3"/>
  <c r="I36" i="4"/>
  <c r="H11" i="3"/>
  <c r="D8" i="3"/>
  <c r="E9" i="3"/>
  <c r="H26" i="4"/>
  <c r="I26" i="4" s="1"/>
  <c r="D9" i="3"/>
  <c r="B37" i="4"/>
  <c r="H8" i="3"/>
  <c r="B36" i="4"/>
  <c r="F36" i="4"/>
  <c r="H38" i="4"/>
  <c r="H40" i="4"/>
  <c r="B40" i="4"/>
  <c r="H36" i="4"/>
  <c r="E8" i="3"/>
  <c r="C39" i="4"/>
  <c r="H24" i="4"/>
  <c r="I24" i="4" s="1"/>
  <c r="B39" i="4"/>
  <c r="F11" i="3"/>
  <c r="D10" i="3"/>
  <c r="D12" i="3"/>
  <c r="E15" i="3"/>
  <c r="I40" i="4"/>
  <c r="E11" i="3"/>
  <c r="C3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G7" authorId="0" shapeId="0" xr:uid="{00000000-0006-0000-0100-000001000000}">
      <text>
        <r>
          <rPr>
            <sz val="10"/>
            <rFont val="Arial"/>
            <family val="2"/>
          </rPr>
          <t>E = Eintrittswahrscheinlichkeit (Stufe 1–5).
Definition im Blatt »Anleitung«.</t>
        </r>
      </text>
    </comment>
    <comment ref="H7" authorId="0" shapeId="0" xr:uid="{00000000-0006-0000-0100-000002000000}">
      <text>
        <r>
          <rPr>
            <sz val="10"/>
            <rFont val="Arial"/>
            <family val="2"/>
          </rPr>
          <t>A = Auswirkung (Stufe 1–5).
Definition im Blatt »Anleitung«.</t>
        </r>
      </text>
    </comment>
    <comment ref="I7" authorId="0" shapeId="0" xr:uid="{00000000-0006-0000-0100-000003000000}">
      <text>
        <r>
          <rPr>
            <sz val="10"/>
            <rFont val="Arial"/>
            <family val="2"/>
          </rPr>
          <t>Risikowert = E × A. Bestimmt Farbe und Position in der Risikolandkarte.</t>
        </r>
      </text>
    </comment>
  </commentList>
</comments>
</file>

<file path=xl/sharedStrings.xml><?xml version="1.0" encoding="utf-8"?>
<sst xmlns="http://schemas.openxmlformats.org/spreadsheetml/2006/main" count="358" uniqueCount="257">
  <si>
    <t>RISIKOANALYSE 2026  ·  ANLEITUNG UND BEWERTUNGSSKALEN</t>
  </si>
  <si>
    <t>Zentrale Konfiguration: Skalen, Klassen und Auswahllisten werden ausschließlich hier gepflegt</t>
  </si>
  <si>
    <t>1 · SKALA DER EINTRITTSWAHRSCHEINLICHKEIT  (E)</t>
  </si>
  <si>
    <t>4 · ARBEITSSCHRITTE</t>
  </si>
  <si>
    <t>Stufe</t>
  </si>
  <si>
    <t>Bezeichnung</t>
  </si>
  <si>
    <t>Beschreibung / Orientierung</t>
  </si>
  <si>
    <t>Erwartete Häufigkeit</t>
  </si>
  <si>
    <t>Schritt 1</t>
  </si>
  <si>
    <t>Risiko im Blatt »Risikoliste« erfassen: Kategorie, Bezeichnung, Ursache, Auswirkung und Risikoeigner.</t>
  </si>
  <si>
    <t>Sehr unwahrscheinlich</t>
  </si>
  <si>
    <t>Theoretisch denkbar, bisher keine Vorfälle bekannt</t>
  </si>
  <si>
    <t>seltener als alle 10 Jahre</t>
  </si>
  <si>
    <t>Schritt 2</t>
  </si>
  <si>
    <t>Eintrittswahrscheinlichkeit und Auswirkung je von 1 bis 5 auswählen – Risikowert und Klasse entstehen automatisch.</t>
  </si>
  <si>
    <t>Unwahrscheinlich</t>
  </si>
  <si>
    <t>Einzelne Vorfälle in der Vergangenheit</t>
  </si>
  <si>
    <t>alle 5 bis 10 Jahre</t>
  </si>
  <si>
    <t>Schritt 3</t>
  </si>
  <si>
    <t>Strategie, Maßnahme, Frist und Status ergänzen. Überschrittene Fristen färben sich rot.</t>
  </si>
  <si>
    <t>Möglich</t>
  </si>
  <si>
    <t>Tritt gelegentlich auf, Ursachen sind bekannt</t>
  </si>
  <si>
    <t>etwa einmal jährlich</t>
  </si>
  <si>
    <t>Schritt 4</t>
  </si>
  <si>
    <t>Blatt »Risikolandkarte« öffnen: Jedes Risiko erscheint als ID im passenden Feld der Heatmap.</t>
  </si>
  <si>
    <t>Wahrscheinlich</t>
  </si>
  <si>
    <t>Tritt regelmäßig auf, Gegensteuerung greift nur teilweise</t>
  </si>
  <si>
    <t>mehrmals pro Jahr</t>
  </si>
  <si>
    <t>Schritt 5</t>
  </si>
  <si>
    <t>Blatt »Auswertung« für Kennzahlen, Verteilungen und die Rangliste der größten Risiken nutzen.</t>
  </si>
  <si>
    <t>Nahezu sicher</t>
  </si>
  <si>
    <t>Tritt laufend auf oder ist bereits eingetreten</t>
  </si>
  <si>
    <t>monatlich oder häufiger</t>
  </si>
  <si>
    <t>5 · AUSWAHLLISTEN</t>
  </si>
  <si>
    <t>2 · SKALA DER AUSWIRKUNG  (A)</t>
  </si>
  <si>
    <t>Risikokategorie</t>
  </si>
  <si>
    <t>Risikostrategie</t>
  </si>
  <si>
    <t>Bearbeitungsstatus</t>
  </si>
  <si>
    <t>Finanzieller Richtwert</t>
  </si>
  <si>
    <t>Prozesse &amp; Abläufe</t>
  </si>
  <si>
    <t>Vermeiden</t>
  </si>
  <si>
    <t>Offen</t>
  </si>
  <si>
    <t>Marginal</t>
  </si>
  <si>
    <t>Kaum spürbar, Abwicklung im Tagesgeschäft</t>
  </si>
  <si>
    <t>bis 10.000 €</t>
  </si>
  <si>
    <t>Technik &amp; IT-Systeme</t>
  </si>
  <si>
    <t>Reduzieren</t>
  </si>
  <si>
    <t>In Umsetzung</t>
  </si>
  <si>
    <t>Gering</t>
  </si>
  <si>
    <t>Mehraufwand, Ziele bleiben erreichbar</t>
  </si>
  <si>
    <t>10.000 – 50.000 €</t>
  </si>
  <si>
    <t>Personal &amp; Know-how</t>
  </si>
  <si>
    <t>Übertragen</t>
  </si>
  <si>
    <t>Umgesetzt</t>
  </si>
  <si>
    <t>Spürbar</t>
  </si>
  <si>
    <t>Ziele werden verfehlt, Kunden bemerken die Störung</t>
  </si>
  <si>
    <t>50.000 – 250.000 €</t>
  </si>
  <si>
    <t>Lieferkette &amp; Partner</t>
  </si>
  <si>
    <t>Akzeptieren</t>
  </si>
  <si>
    <t>Beobachtung</t>
  </si>
  <si>
    <t>Schwerwiegend</t>
  </si>
  <si>
    <t>Erhebliche Ergebnis- und Reputationswirkung</t>
  </si>
  <si>
    <t>250.000 – 1.000.000 €</t>
  </si>
  <si>
    <t>Finanzen &amp; Liquidität</t>
  </si>
  <si>
    <t>Existenzbedrohend</t>
  </si>
  <si>
    <t>Fortbestand oder Geschäftsmodell gefährdet</t>
  </si>
  <si>
    <t>über 1.000.000 €</t>
  </si>
  <si>
    <t>Recht &amp; Regulatorik</t>
  </si>
  <si>
    <t>Markt &amp; Wettbewerb</t>
  </si>
  <si>
    <t>3 · RISIKOKLASSEN  (Risikowert = E × A)</t>
  </si>
  <si>
    <t>Reputation &amp; Kommunikation</t>
  </si>
  <si>
    <t>von</t>
  </si>
  <si>
    <t>bis</t>
  </si>
  <si>
    <t>Risikoklasse</t>
  </si>
  <si>
    <t>Handlungsbedarf</t>
  </si>
  <si>
    <t>Beobachten, kein gesonderter Maßnahmenplan nötig</t>
  </si>
  <si>
    <t>Hinweis: Neue Listeneinträge unterhalb der letzten Zeile ergänzen und den Bereich der Gültigkeitsprüfung in der Risikoliste entsprechend erweitern.</t>
  </si>
  <si>
    <t>Maßnahmen planen und im Regelbetrieb umsetzen</t>
  </si>
  <si>
    <t>Erheblich</t>
  </si>
  <si>
    <t>Maßnahmen verbindlich terminieren und nachhalten</t>
  </si>
  <si>
    <t>6 · FARBLEGENDE DER ZELLEN</t>
  </si>
  <si>
    <t>Kritisch</t>
  </si>
  <si>
    <t>Sofortmaßnahmen einleiten, monatliches Reporting</t>
  </si>
  <si>
    <t>Eingabefeld</t>
  </si>
  <si>
    <t>Hier tragen Sie Ihre eigenen Werte ein.</t>
  </si>
  <si>
    <t>Berechnung</t>
  </si>
  <si>
    <t>Formelzelle – bitte nicht überschreiben.</t>
  </si>
  <si>
    <t>Auswahlliste</t>
  </si>
  <si>
    <t>Wert über das Dropdown der Zelle wählen.</t>
  </si>
  <si>
    <t>RISIKOLISTE  ·  GESCHÄFTSJAHR 2026</t>
  </si>
  <si>
    <t>Erfassung, Bewertung und Steuerung der identifizierten Risiken · weiße Felder ausfüllen, hellblaue Felder berechnen sich selbst</t>
  </si>
  <si>
    <t>Legende:</t>
  </si>
  <si>
    <t>Eingabe</t>
  </si>
  <si>
    <t>Überschrittene Fristen werden rot hervorgehoben</t>
  </si>
  <si>
    <t>1 · RISIKOERFASSUNG</t>
  </si>
  <si>
    <t>2 · BEWERTUNG</t>
  </si>
  <si>
    <t>3 · STEUERUNG UND MASSNAHMEN</t>
  </si>
  <si>
    <t>Risiko-ID</t>
  </si>
  <si>
    <t>Risikobezeichnung</t>
  </si>
  <si>
    <t>Ursache / Auslöser</t>
  </si>
  <si>
    <t>Mögliche Auswirkung</t>
  </si>
  <si>
    <t>Risikoeigner</t>
  </si>
  <si>
    <t>E</t>
  </si>
  <si>
    <t>A</t>
  </si>
  <si>
    <t>Risikowert</t>
  </si>
  <si>
    <t>Vereinbarte Maßnahme</t>
  </si>
  <si>
    <t>Frist</t>
  </si>
  <si>
    <t>Status</t>
  </si>
  <si>
    <t>R-01</t>
  </si>
  <si>
    <t>Qualitätsmängel in der Leistungserbringung</t>
  </si>
  <si>
    <t>Fehlende Prüfschritte und hoher Termindruck</t>
  </si>
  <si>
    <t>Nacharbeit, Reklamationen, Kundenverlust</t>
  </si>
  <si>
    <t>Qualitätsmanagement</t>
  </si>
  <si>
    <t>Verbindlicher Prüfplan und Vier-Augen-Prinzip vor Auslieferung</t>
  </si>
  <si>
    <t>R-02</t>
  </si>
  <si>
    <t>Ausfall eines zentralen Betriebsmittels</t>
  </si>
  <si>
    <t>Fehlende vorbeugende Instandhaltung</t>
  </si>
  <si>
    <t>Stillstand der Leistungserstellung, Lieferverzug</t>
  </si>
  <si>
    <t>Betriebsleitung</t>
  </si>
  <si>
    <t>Wartungsplan einführen, kritische Ersatzteile bevorraten</t>
  </si>
  <si>
    <t>R-03</t>
  </si>
  <si>
    <t>Keine belastbare Notfallvorsorge</t>
  </si>
  <si>
    <t>Notfallplan vorhanden, aber nie erprobt</t>
  </si>
  <si>
    <t>Längerer Betriebsstillstand nach Standortausfall</t>
  </si>
  <si>
    <t>Versicherungsschutz prüfen, Ausweichstandort und Notfallübung</t>
  </si>
  <si>
    <t>R-04</t>
  </si>
  <si>
    <t>Cyberangriff mit Datenverschlüsselung</t>
  </si>
  <si>
    <t>Phishing-Mails und unzureichend gehärtete Systeme</t>
  </si>
  <si>
    <t>Betriebsunterbrechung, Datenverlust</t>
  </si>
  <si>
    <t>IT-Leitung</t>
  </si>
  <si>
    <t>Mehrfaktor-Anmeldung, getrennte Backups, Awareness-Schulungen</t>
  </si>
  <si>
    <t>R-05</t>
  </si>
  <si>
    <t>Ausfall geschäftskritischer Anwendungen</t>
  </si>
  <si>
    <t>Veraltete Systemlandschaft ohne Redundanz</t>
  </si>
  <si>
    <t>Stillstand der Kernprozesse</t>
  </si>
  <si>
    <t>Redundanz aufbauen, Wiederanlauf zweimal jährlich testen</t>
  </si>
  <si>
    <t>R-06</t>
  </si>
  <si>
    <t>Unklare Zugriffsrechte in Kernsystemen</t>
  </si>
  <si>
    <t>Historisch gewachsene Rollen ohne Überprüfung</t>
  </si>
  <si>
    <t>Datenmissbrauch, Prüfungsfeststellung</t>
  </si>
  <si>
    <t>Rollenkonzept erstellen, jährliche Rezertifizierung</t>
  </si>
  <si>
    <t>R-07</t>
  </si>
  <si>
    <t>Verlust von Schlüsselpersonen</t>
  </si>
  <si>
    <t>Fehlende Nachfolgeplanung für Engpassfunktionen</t>
  </si>
  <si>
    <t>Know-how-Verlust, Verzug laufender Vorhaben</t>
  </si>
  <si>
    <t>Personalleitung</t>
  </si>
  <si>
    <t>Nachfolgeplanung je Schlüsselrolle, Wissen dokumentieren</t>
  </si>
  <si>
    <t>R-08</t>
  </si>
  <si>
    <t>Engpass bei qualifizierten Fachkräften</t>
  </si>
  <si>
    <t>Angespannte Lage am Arbeitsmarkt</t>
  </si>
  <si>
    <t>Verzögerte Auftragsabwicklung, Überlastung</t>
  </si>
  <si>
    <t>Ausbildungsprogramm starten, Arbeitgeberauftritt schärfen</t>
  </si>
  <si>
    <t>R-09</t>
  </si>
  <si>
    <t>Ausfall eines Einzellieferanten</t>
  </si>
  <si>
    <t>Abhängigkeit von einer einzigen Bezugsquelle</t>
  </si>
  <si>
    <t>Lieferverzug, Vertragsstrafen</t>
  </si>
  <si>
    <t>Einkauf</t>
  </si>
  <si>
    <t>Zweitlieferanten qualifizieren und freigeben</t>
  </si>
  <si>
    <t>R-10</t>
  </si>
  <si>
    <t>Qualitätsprobleme bei externen Dienstleistern</t>
  </si>
  <si>
    <t>Unzureichende Auswahl und Bewertung der Partner</t>
  </si>
  <si>
    <t>Mängel, Mehraufwand, Terminverschiebung</t>
  </si>
  <si>
    <t>Bewertungsmatrix einführen, jährliche Lieferantenaudits</t>
  </si>
  <si>
    <t>R-11</t>
  </si>
  <si>
    <t>Liquiditätsengpass durch Zahlungsverzug</t>
  </si>
  <si>
    <t>Verschlechterte Zahlungsmoral wichtiger Kunden</t>
  </si>
  <si>
    <t>Kurzfristige Zahlungsunfähigkeit, Mahnkosten</t>
  </si>
  <si>
    <t>Kaufmännische Leitung</t>
  </si>
  <si>
    <t>Konsequentes Mahnwesen, Kreditlinie erweitern</t>
  </si>
  <si>
    <t>R-12</t>
  </si>
  <si>
    <t>Kostensteigerung bei Energie und Material</t>
  </si>
  <si>
    <t>Volatile Beschaffungsmärkte ohne Preisbindung</t>
  </si>
  <si>
    <t>Ergebnisbelastung, sinkende Deckungsbeiträge</t>
  </si>
  <si>
    <t>Preisgleitklauseln vereinbaren, Rahmenverträge verlängern</t>
  </si>
  <si>
    <t>R-13</t>
  </si>
  <si>
    <t>Verstoß gegen Datenschutzvorgaben</t>
  </si>
  <si>
    <t>Unklare Prozesse und fehlende Schulungen</t>
  </si>
  <si>
    <t>Bußgeld, Meldepflicht, Reputationsschaden</t>
  </si>
  <si>
    <t>Datenschutzkoordination</t>
  </si>
  <si>
    <t>Verarbeitungsverzeichnis und Löschkonzept, jährliche Schulung</t>
  </si>
  <si>
    <t>R-14</t>
  </si>
  <si>
    <t>Berichtspflichten nicht fristgerecht erfüllt</t>
  </si>
  <si>
    <t>Kurzfristige Änderung der Rechtslage</t>
  </si>
  <si>
    <t>Sanktionen und Prüfungsfeststellungen</t>
  </si>
  <si>
    <t>Compliance</t>
  </si>
  <si>
    <t>Regulatorik-Monitoring und Fristenkalender einführen</t>
  </si>
  <si>
    <t>R-15</t>
  </si>
  <si>
    <t>Abhängigkeit von wenigen Großkunden</t>
  </si>
  <si>
    <t>Stark konzentriertes Auftragsportfolio</t>
  </si>
  <si>
    <t>Umsatzeinbruch beim Wegfall eines Großkunden</t>
  </si>
  <si>
    <t>Vertriebsleitung</t>
  </si>
  <si>
    <t>Kundenportfolio verbreitern, Zielkundenliste aufbauen</t>
  </si>
  <si>
    <t>R-16</t>
  </si>
  <si>
    <t>Anhaltender Preisdruck im Standardsegment</t>
  </si>
  <si>
    <t>Günstigere Wettbewerbsangebote</t>
  </si>
  <si>
    <t>Margenverlust, Ergebnisrückgang</t>
  </si>
  <si>
    <t>Produktmanagement</t>
  </si>
  <si>
    <t>Leistungsdifferenzierung und Wertargumentation im Angebot</t>
  </si>
  <si>
    <t>R-17</t>
  </si>
  <si>
    <t>Negative Berichterstattung nach Vorfall</t>
  </si>
  <si>
    <t>Kein abgestimmter Kommunikationsweg im Krisenfall</t>
  </si>
  <si>
    <t>Vertrauensverlust bei Kunden und Bewerbern</t>
  </si>
  <si>
    <t>Unternehmenskommunikation</t>
  </si>
  <si>
    <t>Krisenkommunikationsplan und feste Sprecherregelung</t>
  </si>
  <si>
    <t>R-18</t>
  </si>
  <si>
    <t>Unzufriedenheit wichtiger Bestandskunden</t>
  </si>
  <si>
    <t>Verzögerte Reaktionszeiten im Service</t>
  </si>
  <si>
    <t>Abwanderung und Verlust von Folgeaufträgen</t>
  </si>
  <si>
    <t>Kundenservice</t>
  </si>
  <si>
    <t>Strukturierter Feedbackprozess mit klaren Eskalationsstufen</t>
  </si>
  <si>
    <t>GESAMT</t>
  </si>
  <si>
    <t>Jedes Risiko der Liste erscheint automatisch als ID im Feld seiner Bewertung – Auswirkung waagerecht, Eintrittswahrscheinlichkeit senkrecht</t>
  </si>
  <si>
    <t>RISIKOMATRIX 5 × 5</t>
  </si>
  <si>
    <t>RISIKEN IM ÜBERBLICK</t>
  </si>
  <si>
    <t>Die Felder zeigen die Risiko-IDs. Je weiter rechts oben ein Eintrag liegt, desto dringender ist der Handlungsbedarf.</t>
  </si>
  <si>
    <t>Zuordnung der IDs aus der Heatmap – gespiegelt aus der Risikoliste.</t>
  </si>
  <si>
    <t>Auswirkung  ▶</t>
  </si>
  <si>
    <t>ID</t>
  </si>
  <si>
    <t>Eintrittswahrscheinlichkeit</t>
  </si>
  <si>
    <t>Wertebereich</t>
  </si>
  <si>
    <t>Anzahl</t>
  </si>
  <si>
    <t>15 – 25</t>
  </si>
  <si>
    <t>10 – 14</t>
  </si>
  <si>
    <t>5 – 9</t>
  </si>
  <si>
    <t>1 – 4</t>
  </si>
  <si>
    <t>AUSWERTUNG 2026  ·  KENNZAHLEN UND VERTEILUNGEN</t>
  </si>
  <si>
    <t>Verdichtete Sicht auf die Risikoliste · alle Werte aktualisieren sich automatisch</t>
  </si>
  <si>
    <t>Organisation / Bereich</t>
  </si>
  <si>
    <t>Musterunternehmen GmbH – Gesamtorganisation</t>
  </si>
  <si>
    <t>Berichtszeitraum</t>
  </si>
  <si>
    <t>Geschäftsjahr 2026</t>
  </si>
  <si>
    <t>Stand der Auswertung</t>
  </si>
  <si>
    <t>KENNZAHLEN AUF EINEN BLICK</t>
  </si>
  <si>
    <t>Erfasste Risiken</t>
  </si>
  <si>
    <t>Kritische Risiken</t>
  </si>
  <si>
    <t>Erhebliche Risiken</t>
  </si>
  <si>
    <t>Ø Risikowert</t>
  </si>
  <si>
    <t>gesamte Liste</t>
  </si>
  <si>
    <t>Risikowert 15 bis 25</t>
  </si>
  <si>
    <t>Risikowert 10 bis 14</t>
  </si>
  <si>
    <t>Skala 1 bis 25</t>
  </si>
  <si>
    <t>Höchster Risikowert</t>
  </si>
  <si>
    <t>Offene Maßnahmen</t>
  </si>
  <si>
    <t>Maßnahmen in Umsetzung</t>
  </si>
  <si>
    <t>Überfällige Fristen</t>
  </si>
  <si>
    <t>größtes Einzelrisiko</t>
  </si>
  <si>
    <t>noch nicht begonnen</t>
  </si>
  <si>
    <t>laufende Bearbeitung</t>
  </si>
  <si>
    <t>Termin verstrichen</t>
  </si>
  <si>
    <t>RISIKEN NACH KATEGORIE</t>
  </si>
  <si>
    <t>VERTEILUNG NACH RISIKOKLASSE</t>
  </si>
  <si>
    <t>Anteil</t>
  </si>
  <si>
    <t>STAND DER MASSNAHMEN</t>
  </si>
  <si>
    <t>RANGLISTE DER GRÖSSTEN RISIKEN</t>
  </si>
  <si>
    <t>Klasse</t>
  </si>
  <si>
    <t>Hinweis: Alle Kennzahlen und Tabellen dieses Blattes greifen unmittelbar auf die Risikoliste zu. Neue Zeilen bis Zeile 32 werden ohne weitere Anpassung berücksichtigt.</t>
  </si>
  <si>
    <t>RISIKOMATRIX  ·  HEATMAP DER BEWERTETEN RISIKEN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</si>
</sst>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dd\.mm\.yyyy"/>
    <numFmt numFmtId="165" formatCode="0.0"/>
    <numFmt numFmtId="166" formatCode="0&quot; · Marginal&quot;"/>
    <numFmt numFmtId="167" formatCode="0&quot; · Gering&quot;"/>
    <numFmt numFmtId="168" formatCode="0&quot; · Spürbar&quot;"/>
    <numFmt numFmtId="169" formatCode="0&quot; · Schwerwiegend&quot;"/>
    <numFmt numFmtId="170" formatCode="0&quot; · Existenzbedrohend&quot;"/>
    <numFmt numFmtId="171" formatCode="0&quot; · Nahezu sicher&quot;"/>
    <numFmt numFmtId="172" formatCode="0&quot; · Wahrscheinlich&quot;"/>
    <numFmt numFmtId="173" formatCode="0&quot; · Möglich&quot;"/>
    <numFmt numFmtId="174" formatCode="0&quot; · Unwahrscheinlich&quot;"/>
    <numFmt numFmtId="175" formatCode="0&quot; · Sehr unwahrscheinlich&quot;"/>
    <numFmt numFmtId="176" formatCode="0\ %"/>
  </numFmts>
  <fonts count="48" x14ac:knownFonts="1">
    <font>
      <sz val="11"/>
      <color rgb="FF1F2A30"/>
      <name val="Calibri"/>
      <charset val="1"/>
    </font>
    <font>
      <b/>
      <sz val="17"/>
      <color rgb="FFFFFFFF"/>
      <name val="Calibri"/>
      <charset val="1"/>
    </font>
    <font>
      <sz val="10"/>
      <color rgb="FFD6E7EC"/>
      <name val="Calibri"/>
      <charset val="1"/>
    </font>
    <font>
      <sz val="11"/>
      <color theme="1"/>
      <name val="Calibri"/>
      <family val="2"/>
      <charset val="1"/>
    </font>
    <font>
      <b/>
      <sz val="11.5"/>
      <color rgb="FF1E6478"/>
      <name val="Calibri"/>
      <charset val="1"/>
    </font>
    <font>
      <b/>
      <sz val="11.5"/>
      <color rgb="FFC08A2E"/>
      <name val="Calibri"/>
      <charset val="1"/>
    </font>
    <font>
      <b/>
      <sz val="10"/>
      <color rgb="FFFFFFFF"/>
      <name val="Calibri"/>
      <charset val="1"/>
    </font>
    <font>
      <b/>
      <sz val="10"/>
      <color rgb="FFC08A2E"/>
      <name val="Calibri"/>
      <charset val="1"/>
    </font>
    <font>
      <sz val="10.5"/>
      <name val="Calibri"/>
      <charset val="1"/>
    </font>
    <font>
      <b/>
      <sz val="12"/>
      <color rgb="FF1E6478"/>
      <name val="Calibri"/>
      <charset val="1"/>
    </font>
    <font>
      <b/>
      <sz val="10.5"/>
      <name val="Calibri"/>
      <charset val="1"/>
    </font>
    <font>
      <b/>
      <sz val="11.5"/>
      <color rgb="FFB05B45"/>
      <name val="Calibri"/>
      <charset val="1"/>
    </font>
    <font>
      <b/>
      <sz val="12"/>
      <color rgb="FFB05B45"/>
      <name val="Calibri"/>
      <charset val="1"/>
    </font>
    <font>
      <b/>
      <sz val="11.5"/>
      <color rgb="FFB94A48"/>
      <name val="Calibri"/>
      <charset val="1"/>
    </font>
    <font>
      <b/>
      <sz val="11"/>
      <color rgb="FF24404C"/>
      <name val="Calibri"/>
      <charset val="1"/>
    </font>
    <font>
      <b/>
      <sz val="11"/>
      <color rgb="FFFFFFFF"/>
      <name val="Calibri"/>
      <charset val="1"/>
    </font>
    <font>
      <sz val="10"/>
      <name val="Calibri"/>
      <charset val="1"/>
    </font>
    <font>
      <i/>
      <sz val="9.5"/>
      <color rgb="FF5A6E77"/>
      <name val="Calibri"/>
      <charset val="1"/>
    </font>
    <font>
      <b/>
      <sz val="11"/>
      <color rgb="FF3A3120"/>
      <name val="Calibri"/>
      <charset val="1"/>
    </font>
    <font>
      <b/>
      <sz val="11.5"/>
      <color rgb="FF14556B"/>
      <name val="Calibri"/>
      <charset val="1"/>
    </font>
    <font>
      <b/>
      <sz val="10.5"/>
      <color rgb="FF1F2A30"/>
      <name val="Calibri"/>
      <charset val="1"/>
    </font>
    <font>
      <sz val="10.5"/>
      <color rgb="FF3C5560"/>
      <name val="Calibri"/>
      <charset val="1"/>
    </font>
    <font>
      <b/>
      <sz val="10.5"/>
      <color rgb="FF1E6478"/>
      <name val="Calibri"/>
      <charset val="1"/>
    </font>
    <font>
      <b/>
      <sz val="10.5"/>
      <color rgb="FF7A5E12"/>
      <name val="Calibri"/>
      <charset val="1"/>
    </font>
    <font>
      <b/>
      <sz val="10"/>
      <color rgb="FF24404C"/>
      <name val="Calibri"/>
      <charset val="1"/>
    </font>
    <font>
      <b/>
      <sz val="10"/>
      <color rgb="FFB94A48"/>
      <name val="Calibri"/>
      <charset val="1"/>
    </font>
    <font>
      <b/>
      <sz val="10.5"/>
      <color rgb="FFFFFFFF"/>
      <name val="Calibri"/>
      <charset val="1"/>
    </font>
    <font>
      <b/>
      <sz val="11"/>
      <color rgb="FF1E6478"/>
      <name val="Calibri"/>
      <charset val="1"/>
    </font>
    <font>
      <sz val="10.5"/>
      <color rgb="FF1F2A30"/>
      <name val="Calibri"/>
      <charset val="1"/>
    </font>
    <font>
      <b/>
      <sz val="11"/>
      <color rgb="FFB05B45"/>
      <name val="Calibri"/>
      <charset val="1"/>
    </font>
    <font>
      <b/>
      <sz val="13"/>
      <name val="Calibri"/>
      <charset val="1"/>
    </font>
    <font>
      <sz val="10"/>
      <name val="Arial"/>
      <family val="2"/>
    </font>
    <font>
      <i/>
      <sz val="10"/>
      <color rgb="FF5A6E77"/>
      <name val="Calibri"/>
      <charset val="1"/>
    </font>
    <font>
      <b/>
      <sz val="9.5"/>
      <color rgb="FFFFFFFF"/>
      <name val="Calibri"/>
      <charset val="1"/>
    </font>
    <font>
      <b/>
      <sz val="11"/>
      <color rgb="FF2B2118"/>
      <name val="Calibri"/>
      <charset val="1"/>
    </font>
    <font>
      <sz val="10"/>
      <color rgb="FF3C5560"/>
      <name val="Calibri"/>
      <charset val="1"/>
    </font>
    <font>
      <b/>
      <sz val="10.5"/>
      <color rgb="FF24404C"/>
      <name val="Calibri"/>
      <charset val="1"/>
    </font>
    <font>
      <b/>
      <sz val="12"/>
      <color rgb="FF24404C"/>
      <name val="Calibri"/>
      <charset val="1"/>
    </font>
    <font>
      <b/>
      <sz val="10.5"/>
      <color rgb="FF3A3120"/>
      <name val="Calibri"/>
      <charset val="1"/>
    </font>
    <font>
      <b/>
      <sz val="10"/>
      <color rgb="FF5A6E77"/>
      <name val="Calibri"/>
      <charset val="1"/>
    </font>
    <font>
      <b/>
      <sz val="11"/>
      <color rgb="FF14556B"/>
      <name val="Calibri"/>
      <charset val="1"/>
    </font>
    <font>
      <b/>
      <sz val="24"/>
      <color rgb="FF1E6478"/>
      <name val="Calibri"/>
      <charset val="1"/>
    </font>
    <font>
      <b/>
      <sz val="24"/>
      <color rgb="FFB94A48"/>
      <name val="Calibri"/>
      <charset val="1"/>
    </font>
    <font>
      <b/>
      <sz val="24"/>
      <color rgb="FFDE8B4A"/>
      <name val="Calibri"/>
      <charset val="1"/>
    </font>
    <font>
      <b/>
      <sz val="24"/>
      <color rgb="FF1E7A8C"/>
      <name val="Calibri"/>
      <charset val="1"/>
    </font>
    <font>
      <i/>
      <sz val="9"/>
      <color rgb="FF6B7F88"/>
      <name val="Calibri"/>
      <charset val="1"/>
    </font>
    <font>
      <b/>
      <sz val="24"/>
      <color rgb="FFB05B45"/>
      <name val="Calibri"/>
      <charset val="1"/>
    </font>
    <font>
      <b/>
      <sz val="24"/>
      <color rgb="FFC08A2E"/>
      <name val="Calibri"/>
      <charset val="1"/>
    </font>
  </fonts>
  <fills count="37">
    <fill>
      <patternFill patternType="none"/>
    </fill>
    <fill>
      <patternFill patternType="gray125"/>
    </fill>
    <fill>
      <patternFill patternType="solid">
        <fgColor rgb="FF14556B"/>
        <bgColor rgb="FF2C5566"/>
      </patternFill>
    </fill>
    <fill>
      <patternFill patternType="solid">
        <fgColor rgb="FF1E7A8C"/>
        <bgColor rgb="FF1E6478"/>
      </patternFill>
    </fill>
    <fill>
      <patternFill patternType="solid">
        <fgColor rgb="FFE0A93B"/>
        <bgColor rgb="FFF0A63A"/>
      </patternFill>
    </fill>
    <fill>
      <patternFill patternType="solid">
        <fgColor rgb="FF1E6478"/>
        <bgColor rgb="FF14556B"/>
      </patternFill>
    </fill>
    <fill>
      <patternFill patternType="solid">
        <fgColor rgb="FFFBF2DE"/>
        <bgColor rgb="FFFBF0D2"/>
      </patternFill>
    </fill>
    <fill>
      <patternFill patternType="solid">
        <fgColor rgb="FFFFFFFF"/>
        <bgColor rgb="FFF5F9FA"/>
      </patternFill>
    </fill>
    <fill>
      <patternFill patternType="solid">
        <fgColor rgb="FFE8F0F3"/>
        <bgColor rgb="FFEDF3F5"/>
      </patternFill>
    </fill>
    <fill>
      <patternFill patternType="solid">
        <fgColor rgb="FFB05B45"/>
        <bgColor rgb="FFB94A48"/>
      </patternFill>
    </fill>
    <fill>
      <patternFill patternType="solid">
        <fgColor rgb="FFF8EBE6"/>
        <bgColor rgb="FFFBF2DE"/>
      </patternFill>
    </fill>
    <fill>
      <patternFill patternType="solid">
        <fgColor rgb="FF24404C"/>
        <bgColor rgb="FF2C5566"/>
      </patternFill>
    </fill>
    <fill>
      <patternFill patternType="solid">
        <fgColor rgb="FFDDEEE5"/>
        <bgColor rgb="FFE3ECF1"/>
      </patternFill>
    </fill>
    <fill>
      <patternFill patternType="solid">
        <fgColor rgb="FF3E8C6E"/>
        <bgColor rgb="FF399A56"/>
      </patternFill>
    </fill>
    <fill>
      <patternFill patternType="solid">
        <fgColor rgb="FFFBF0D2"/>
        <bgColor rgb="FFFBF2DE"/>
      </patternFill>
    </fill>
    <fill>
      <patternFill patternType="solid">
        <fgColor rgb="FFE8C55A"/>
        <bgColor rgb="FFE0C740"/>
      </patternFill>
    </fill>
    <fill>
      <patternFill patternType="solid">
        <fgColor rgb="FFFAE3CE"/>
        <bgColor rgb="FFF5DAD9"/>
      </patternFill>
    </fill>
    <fill>
      <patternFill patternType="solid">
        <fgColor rgb="FFDE8B4A"/>
        <bgColor rgb="FFEA8E34"/>
      </patternFill>
    </fill>
    <fill>
      <patternFill patternType="solid">
        <fgColor rgb="FFF5DAD9"/>
        <bgColor rgb="FFFAE3CE"/>
      </patternFill>
    </fill>
    <fill>
      <patternFill patternType="solid">
        <fgColor rgb="FFB94A48"/>
        <bgColor rgb="FFB05B45"/>
      </patternFill>
    </fill>
    <fill>
      <patternFill patternType="solid">
        <fgColor rgb="FFEDF3F5"/>
        <bgColor rgb="FFE8F0F3"/>
      </patternFill>
    </fill>
    <fill>
      <patternFill patternType="solid">
        <fgColor rgb="FFC08A2E"/>
        <bgColor rgb="FFDE8B4A"/>
      </patternFill>
    </fill>
    <fill>
      <patternFill patternType="solid">
        <fgColor rgb="FFA9C94A"/>
        <bgColor rgb="FFBBC846"/>
      </patternFill>
    </fill>
    <fill>
      <patternFill patternType="solid">
        <fgColor rgb="FFF0A63A"/>
        <bgColor rgb="FFE0A93B"/>
      </patternFill>
    </fill>
    <fill>
      <patternFill patternType="solid">
        <fgColor rgb="FFD9552E"/>
        <bgColor rgb="FFD5502C"/>
      </patternFill>
    </fill>
    <fill>
      <patternFill patternType="solid">
        <fgColor rgb="FFC43C23"/>
        <bgColor rgb="FFB94A48"/>
      </patternFill>
    </fill>
    <fill>
      <patternFill patternType="solid">
        <fgColor rgb="FFB02418"/>
        <bgColor rgb="FF8E2F2D"/>
      </patternFill>
    </fill>
    <fill>
      <patternFill patternType="solid">
        <fgColor rgb="FF74B94E"/>
        <bgColor rgb="FF56A952"/>
      </patternFill>
    </fill>
    <fill>
      <patternFill patternType="solid">
        <fgColor rgb="FFE0C740"/>
        <bgColor rgb="FFE8C55A"/>
      </patternFill>
    </fill>
    <fill>
      <patternFill patternType="solid">
        <fgColor rgb="FFEA8E34"/>
        <bgColor rgb="FFDE8B4A"/>
      </patternFill>
    </fill>
    <fill>
      <patternFill patternType="solid">
        <fgColor rgb="FFD5502C"/>
        <bgColor rgb="FFD9552E"/>
      </patternFill>
    </fill>
    <fill>
      <patternFill patternType="solid">
        <fgColor rgb="FF56A952"/>
        <bgColor rgb="FF399A56"/>
      </patternFill>
    </fill>
    <fill>
      <patternFill patternType="solid">
        <fgColor rgb="FFBBC846"/>
        <bgColor rgb="FFA9C94A"/>
      </patternFill>
    </fill>
    <fill>
      <patternFill patternType="solid">
        <fgColor rgb="FFF2C63C"/>
        <bgColor rgb="FFE0C740"/>
      </patternFill>
    </fill>
    <fill>
      <patternFill patternType="solid">
        <fgColor rgb="FF399A56"/>
        <bgColor rgb="FF3E8C6E"/>
      </patternFill>
    </fill>
    <fill>
      <patternFill patternType="solid">
        <fgColor rgb="FF1B8A5A"/>
        <bgColor rgb="FF3E8C6E"/>
      </patternFill>
    </fill>
    <fill>
      <patternFill patternType="solid">
        <fgColor rgb="FFF5F9FA"/>
        <bgColor rgb="FFEDF3F5"/>
      </patternFill>
    </fill>
  </fills>
  <borders count="14">
    <border>
      <left/>
      <right/>
      <top/>
      <bottom/>
      <diagonal/>
    </border>
    <border>
      <left style="thin">
        <color rgb="FFC3D2D8"/>
      </left>
      <right style="thin">
        <color rgb="FFC3D2D8"/>
      </right>
      <top style="thin">
        <color rgb="FFC3D2D8"/>
      </top>
      <bottom style="thin">
        <color rgb="FFC3D2D8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medium">
        <color rgb="FF24404C"/>
      </bottom>
      <diagonal/>
    </border>
    <border>
      <left/>
      <right/>
      <top style="medium">
        <color rgb="FFE0A93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C3D2D8"/>
      </bottom>
      <diagonal/>
    </border>
    <border>
      <left style="thin">
        <color rgb="FFC3D2D8"/>
      </left>
      <right style="thin">
        <color rgb="FFC3D2D8"/>
      </right>
      <top/>
      <bottom/>
      <diagonal/>
    </border>
    <border>
      <left style="thin">
        <color rgb="FFC3D2D8"/>
      </left>
      <right style="thin">
        <color rgb="FFC3D2D8"/>
      </right>
      <top/>
      <bottom style="medium">
        <color rgb="FF1E6478"/>
      </bottom>
      <diagonal/>
    </border>
    <border>
      <left style="thin">
        <color rgb="FFC3D2D8"/>
      </left>
      <right style="thin">
        <color rgb="FFC3D2D8"/>
      </right>
      <top/>
      <bottom style="medium">
        <color rgb="FFB94A48"/>
      </bottom>
      <diagonal/>
    </border>
    <border>
      <left style="thin">
        <color rgb="FFC3D2D8"/>
      </left>
      <right style="thin">
        <color rgb="FFC3D2D8"/>
      </right>
      <top/>
      <bottom style="medium">
        <color rgb="FFDE8B4A"/>
      </bottom>
      <diagonal/>
    </border>
    <border>
      <left style="thin">
        <color rgb="FFC3D2D8"/>
      </left>
      <right style="thin">
        <color rgb="FFC3D2D8"/>
      </right>
      <top/>
      <bottom style="medium">
        <color rgb="FF1E7A8C"/>
      </bottom>
      <diagonal/>
    </border>
    <border>
      <left style="thin">
        <color rgb="FFC3D2D8"/>
      </left>
      <right style="thin">
        <color rgb="FFC3D2D8"/>
      </right>
      <top/>
      <bottom style="medium">
        <color rgb="FFB05B45"/>
      </bottom>
      <diagonal/>
    </border>
    <border>
      <left style="thin">
        <color rgb="FFC3D2D8"/>
      </left>
      <right style="thin">
        <color rgb="FFC3D2D8"/>
      </right>
      <top/>
      <bottom style="medium">
        <color rgb="FFC08A2E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4" fillId="0" borderId="0" xfId="0" applyFont="1" applyAlignment="1">
      <alignment horizontal="left" vertical="center"/>
    </xf>
    <xf numFmtId="0" fontId="8" fillId="7" borderId="1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26" fillId="13" borderId="1" xfId="0" applyFont="1" applyFill="1" applyBorder="1" applyAlignment="1">
      <alignment horizontal="center" vertical="center"/>
    </xf>
    <xf numFmtId="0" fontId="38" fillId="15" borderId="1" xfId="0" applyFont="1" applyFill="1" applyBorder="1" applyAlignment="1">
      <alignment horizontal="center" vertical="center"/>
    </xf>
    <xf numFmtId="0" fontId="26" fillId="17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left" vertical="center" wrapText="1" indent="1"/>
    </xf>
    <xf numFmtId="0" fontId="26" fillId="19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33" fillId="11" borderId="5" xfId="0" applyFont="1" applyFill="1" applyBorder="1" applyAlignment="1">
      <alignment horizontal="center" vertical="center" textRotation="90"/>
    </xf>
    <xf numFmtId="0" fontId="32" fillId="0" borderId="0" xfId="0" applyFont="1" applyAlignment="1">
      <alignment horizontal="left" vertical="center"/>
    </xf>
    <xf numFmtId="0" fontId="3" fillId="4" borderId="0" xfId="0" applyFont="1" applyFill="1"/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 indent="1"/>
    </xf>
    <xf numFmtId="0" fontId="9" fillId="8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indent="1"/>
    </xf>
    <xf numFmtId="0" fontId="8" fillId="7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indent="1"/>
    </xf>
    <xf numFmtId="0" fontId="12" fillId="1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6" fillId="11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left" vertical="center" wrapText="1" indent="1"/>
    </xf>
    <xf numFmtId="0" fontId="14" fillId="14" borderId="1" xfId="0" applyFont="1" applyFill="1" applyBorder="1" applyAlignment="1">
      <alignment horizontal="center" vertical="center"/>
    </xf>
    <xf numFmtId="0" fontId="18" fillId="15" borderId="1" xfId="0" applyFont="1" applyFill="1" applyBorder="1" applyAlignment="1">
      <alignment horizontal="center" vertical="center"/>
    </xf>
    <xf numFmtId="0" fontId="14" fillId="16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18" borderId="1" xfId="0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22" fillId="20" borderId="1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4" fillId="0" borderId="0" xfId="0" applyFont="1"/>
    <xf numFmtId="0" fontId="16" fillId="7" borderId="1" xfId="0" applyFont="1" applyFill="1" applyBorder="1" applyAlignment="1">
      <alignment horizontal="center" vertical="center"/>
    </xf>
    <xf numFmtId="0" fontId="16" fillId="20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25" fillId="0" borderId="0" xfId="0" applyFont="1"/>
    <xf numFmtId="0" fontId="6" fillId="5" borderId="3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21" borderId="3" xfId="0" applyFont="1" applyFill="1" applyBorder="1" applyAlignment="1">
      <alignment horizontal="center" vertical="center" wrapText="1"/>
    </xf>
    <xf numFmtId="0" fontId="27" fillId="8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left" vertical="center" wrapText="1" indent="1"/>
    </xf>
    <xf numFmtId="0" fontId="20" fillId="7" borderId="1" xfId="0" applyFont="1" applyFill="1" applyBorder="1" applyAlignment="1">
      <alignment horizontal="left" vertical="center" wrapText="1" indent="1"/>
    </xf>
    <xf numFmtId="0" fontId="28" fillId="7" borderId="1" xfId="0" applyFont="1" applyFill="1" applyBorder="1" applyAlignment="1">
      <alignment horizontal="left" vertical="center" wrapText="1" indent="1"/>
    </xf>
    <xf numFmtId="0" fontId="29" fillId="6" borderId="1" xfId="0" applyFont="1" applyFill="1" applyBorder="1" applyAlignment="1">
      <alignment horizontal="center" vertical="center"/>
    </xf>
    <xf numFmtId="1" fontId="30" fillId="20" borderId="1" xfId="0" applyNumberFormat="1" applyFont="1" applyFill="1" applyBorder="1" applyAlignment="1">
      <alignment horizontal="center" vertical="center"/>
    </xf>
    <xf numFmtId="0" fontId="10" fillId="20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164" fontId="28" fillId="7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165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/>
    </xf>
    <xf numFmtId="0" fontId="33" fillId="11" borderId="5" xfId="0" applyFont="1" applyFill="1" applyBorder="1" applyAlignment="1">
      <alignment horizontal="right" vertical="center" indent="1"/>
    </xf>
    <xf numFmtId="166" fontId="6" fillId="11" borderId="5" xfId="0" applyNumberFormat="1" applyFont="1" applyFill="1" applyBorder="1" applyAlignment="1">
      <alignment horizontal="center" vertical="center" wrapText="1"/>
    </xf>
    <xf numFmtId="167" fontId="6" fillId="11" borderId="5" xfId="0" applyNumberFormat="1" applyFont="1" applyFill="1" applyBorder="1" applyAlignment="1">
      <alignment horizontal="center" vertical="center" wrapText="1"/>
    </xf>
    <xf numFmtId="168" fontId="6" fillId="11" borderId="5" xfId="0" applyNumberFormat="1" applyFont="1" applyFill="1" applyBorder="1" applyAlignment="1">
      <alignment horizontal="center" vertical="center" wrapText="1"/>
    </xf>
    <xf numFmtId="169" fontId="6" fillId="11" borderId="5" xfId="0" applyNumberFormat="1" applyFont="1" applyFill="1" applyBorder="1" applyAlignment="1">
      <alignment horizontal="center" vertical="center" wrapText="1"/>
    </xf>
    <xf numFmtId="170" fontId="6" fillId="11" borderId="5" xfId="0" applyNumberFormat="1" applyFont="1" applyFill="1" applyBorder="1" applyAlignment="1">
      <alignment horizontal="center" vertical="center" wrapText="1"/>
    </xf>
    <xf numFmtId="171" fontId="6" fillId="11" borderId="5" xfId="0" applyNumberFormat="1" applyFont="1" applyFill="1" applyBorder="1" applyAlignment="1">
      <alignment horizontal="right" vertical="center" indent="1"/>
    </xf>
    <xf numFmtId="0" fontId="34" fillId="22" borderId="5" xfId="0" applyFont="1" applyFill="1" applyBorder="1" applyAlignment="1">
      <alignment horizontal="center" vertical="center" wrapText="1"/>
    </xf>
    <xf numFmtId="0" fontId="34" fillId="23" borderId="5" xfId="0" applyFont="1" applyFill="1" applyBorder="1" applyAlignment="1">
      <alignment horizontal="center" vertical="center" wrapText="1"/>
    </xf>
    <xf numFmtId="0" fontId="15" fillId="24" borderId="5" xfId="0" applyFont="1" applyFill="1" applyBorder="1" applyAlignment="1">
      <alignment horizontal="center" vertical="center" wrapText="1"/>
    </xf>
    <xf numFmtId="0" fontId="15" fillId="25" borderId="5" xfId="0" applyFont="1" applyFill="1" applyBorder="1" applyAlignment="1">
      <alignment horizontal="center" vertical="center" wrapText="1"/>
    </xf>
    <xf numFmtId="0" fontId="15" fillId="26" borderId="5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 vertical="center" indent="1"/>
    </xf>
    <xf numFmtId="1" fontId="14" fillId="20" borderId="1" xfId="0" applyNumberFormat="1" applyFont="1" applyFill="1" applyBorder="1" applyAlignment="1">
      <alignment horizontal="center" vertical="center"/>
    </xf>
    <xf numFmtId="172" fontId="6" fillId="11" borderId="5" xfId="0" applyNumberFormat="1" applyFont="1" applyFill="1" applyBorder="1" applyAlignment="1">
      <alignment horizontal="right" vertical="center" indent="1"/>
    </xf>
    <xf numFmtId="0" fontId="15" fillId="27" borderId="5" xfId="0" applyFont="1" applyFill="1" applyBorder="1" applyAlignment="1">
      <alignment horizontal="center" vertical="center" wrapText="1"/>
    </xf>
    <xf numFmtId="0" fontId="34" fillId="28" borderId="5" xfId="0" applyFont="1" applyFill="1" applyBorder="1" applyAlignment="1">
      <alignment horizontal="center" vertical="center" wrapText="1"/>
    </xf>
    <xf numFmtId="0" fontId="34" fillId="29" borderId="5" xfId="0" applyFont="1" applyFill="1" applyBorder="1" applyAlignment="1">
      <alignment horizontal="center" vertical="center" wrapText="1"/>
    </xf>
    <xf numFmtId="0" fontId="15" fillId="30" borderId="5" xfId="0" applyFont="1" applyFill="1" applyBorder="1" applyAlignment="1">
      <alignment horizontal="center" vertical="center" wrapText="1"/>
    </xf>
    <xf numFmtId="173" fontId="6" fillId="11" borderId="5" xfId="0" applyNumberFormat="1" applyFont="1" applyFill="1" applyBorder="1" applyAlignment="1">
      <alignment horizontal="right" vertical="center" indent="1"/>
    </xf>
    <xf numFmtId="0" fontId="15" fillId="31" borderId="5" xfId="0" applyFont="1" applyFill="1" applyBorder="1" applyAlignment="1">
      <alignment horizontal="center" vertical="center" wrapText="1"/>
    </xf>
    <xf numFmtId="0" fontId="34" fillId="32" borderId="5" xfId="0" applyFont="1" applyFill="1" applyBorder="1" applyAlignment="1">
      <alignment horizontal="center" vertical="center" wrapText="1"/>
    </xf>
    <xf numFmtId="0" fontId="34" fillId="33" borderId="5" xfId="0" applyFont="1" applyFill="1" applyBorder="1" applyAlignment="1">
      <alignment horizontal="center" vertical="center" wrapText="1"/>
    </xf>
    <xf numFmtId="174" fontId="6" fillId="11" borderId="5" xfId="0" applyNumberFormat="1" applyFont="1" applyFill="1" applyBorder="1" applyAlignment="1">
      <alignment horizontal="right" vertical="center" indent="1"/>
    </xf>
    <xf numFmtId="0" fontId="15" fillId="34" borderId="5" xfId="0" applyFont="1" applyFill="1" applyBorder="1" applyAlignment="1">
      <alignment horizontal="center" vertical="center" wrapText="1"/>
    </xf>
    <xf numFmtId="175" fontId="6" fillId="11" borderId="5" xfId="0" applyNumberFormat="1" applyFont="1" applyFill="1" applyBorder="1" applyAlignment="1">
      <alignment horizontal="right" vertical="center" indent="1"/>
    </xf>
    <xf numFmtId="0" fontId="15" fillId="35" borderId="5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36" fillId="18" borderId="1" xfId="0" applyFont="1" applyFill="1" applyBorder="1" applyAlignment="1">
      <alignment horizontal="center" vertical="center"/>
    </xf>
    <xf numFmtId="1" fontId="37" fillId="7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horizontal="center" vertical="center" wrapText="1"/>
    </xf>
    <xf numFmtId="1" fontId="14" fillId="7" borderId="1" xfId="0" applyNumberFormat="1" applyFont="1" applyFill="1" applyBorder="1" applyAlignment="1">
      <alignment horizontal="center" vertical="center"/>
    </xf>
    <xf numFmtId="165" fontId="14" fillId="7" borderId="1" xfId="0" applyNumberFormat="1" applyFont="1" applyFill="1" applyBorder="1" applyAlignment="1">
      <alignment horizontal="center" vertical="center"/>
    </xf>
    <xf numFmtId="176" fontId="14" fillId="20" borderId="1" xfId="0" applyNumberFormat="1" applyFont="1" applyFill="1" applyBorder="1" applyAlignment="1">
      <alignment horizontal="center" vertical="center"/>
    </xf>
    <xf numFmtId="1" fontId="37" fillId="20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indent="1"/>
    </xf>
    <xf numFmtId="0" fontId="26" fillId="5" borderId="2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center" vertical="center"/>
    </xf>
    <xf numFmtId="0" fontId="26" fillId="21" borderId="2" xfId="0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left" vertical="center" indent="1"/>
    </xf>
    <xf numFmtId="0" fontId="39" fillId="0" borderId="0" xfId="0" applyFont="1" applyAlignment="1">
      <alignment horizontal="left" vertical="center"/>
    </xf>
    <xf numFmtId="49" fontId="40" fillId="0" borderId="6" xfId="0" applyNumberFormat="1" applyFont="1" applyBorder="1" applyAlignment="1">
      <alignment horizontal="left" vertical="center"/>
    </xf>
    <xf numFmtId="164" fontId="40" fillId="0" borderId="6" xfId="0" applyNumberFormat="1" applyFont="1" applyBorder="1" applyAlignment="1">
      <alignment horizontal="left" vertical="center"/>
    </xf>
    <xf numFmtId="0" fontId="33" fillId="5" borderId="0" xfId="0" applyFont="1" applyFill="1" applyAlignment="1">
      <alignment horizontal="center" vertical="center" wrapText="1"/>
    </xf>
    <xf numFmtId="0" fontId="33" fillId="19" borderId="0" xfId="0" applyFont="1" applyFill="1" applyAlignment="1">
      <alignment horizontal="center" vertical="center" wrapText="1"/>
    </xf>
    <xf numFmtId="0" fontId="33" fillId="17" borderId="0" xfId="0" applyFont="1" applyFill="1" applyAlignment="1">
      <alignment horizontal="center" vertical="center" wrapText="1"/>
    </xf>
    <xf numFmtId="0" fontId="33" fillId="3" borderId="0" xfId="0" applyFont="1" applyFill="1" applyAlignment="1">
      <alignment horizontal="center" vertical="center" wrapText="1"/>
    </xf>
    <xf numFmtId="1" fontId="41" fillId="36" borderId="7" xfId="0" applyNumberFormat="1" applyFont="1" applyFill="1" applyBorder="1" applyAlignment="1">
      <alignment horizontal="center" vertical="center"/>
    </xf>
    <xf numFmtId="1" fontId="42" fillId="36" borderId="7" xfId="0" applyNumberFormat="1" applyFont="1" applyFill="1" applyBorder="1" applyAlignment="1">
      <alignment horizontal="center" vertical="center"/>
    </xf>
    <xf numFmtId="1" fontId="43" fillId="36" borderId="7" xfId="0" applyNumberFormat="1" applyFont="1" applyFill="1" applyBorder="1" applyAlignment="1">
      <alignment horizontal="center" vertical="center"/>
    </xf>
    <xf numFmtId="165" fontId="44" fillId="36" borderId="7" xfId="0" applyNumberFormat="1" applyFont="1" applyFill="1" applyBorder="1" applyAlignment="1">
      <alignment horizontal="center" vertical="center"/>
    </xf>
    <xf numFmtId="0" fontId="45" fillId="36" borderId="8" xfId="0" applyFont="1" applyFill="1" applyBorder="1" applyAlignment="1">
      <alignment horizontal="center" vertical="center"/>
    </xf>
    <xf numFmtId="0" fontId="45" fillId="36" borderId="9" xfId="0" applyFont="1" applyFill="1" applyBorder="1" applyAlignment="1">
      <alignment horizontal="center" vertical="center"/>
    </xf>
    <xf numFmtId="0" fontId="45" fillId="36" borderId="10" xfId="0" applyFont="1" applyFill="1" applyBorder="1" applyAlignment="1">
      <alignment horizontal="center" vertical="center"/>
    </xf>
    <xf numFmtId="0" fontId="45" fillId="36" borderId="11" xfId="0" applyFont="1" applyFill="1" applyBorder="1" applyAlignment="1">
      <alignment horizontal="center" vertical="center"/>
    </xf>
    <xf numFmtId="0" fontId="33" fillId="9" borderId="0" xfId="0" applyFont="1" applyFill="1" applyAlignment="1">
      <alignment horizontal="center" vertical="center" wrapText="1"/>
    </xf>
    <xf numFmtId="0" fontId="33" fillId="21" borderId="0" xfId="0" applyFont="1" applyFill="1" applyAlignment="1">
      <alignment horizontal="center" vertical="center" wrapText="1"/>
    </xf>
    <xf numFmtId="1" fontId="46" fillId="36" borderId="7" xfId="0" applyNumberFormat="1" applyFont="1" applyFill="1" applyBorder="1" applyAlignment="1">
      <alignment horizontal="center" vertical="center"/>
    </xf>
    <xf numFmtId="1" fontId="47" fillId="36" borderId="7" xfId="0" applyNumberFormat="1" applyFont="1" applyFill="1" applyBorder="1" applyAlignment="1">
      <alignment horizontal="center" vertical="center"/>
    </xf>
    <xf numFmtId="1" fontId="44" fillId="36" borderId="7" xfId="0" applyNumberFormat="1" applyFont="1" applyFill="1" applyBorder="1" applyAlignment="1">
      <alignment horizontal="center" vertical="center"/>
    </xf>
    <xf numFmtId="0" fontId="45" fillId="36" borderId="12" xfId="0" applyFont="1" applyFill="1" applyBorder="1" applyAlignment="1">
      <alignment horizontal="center" vertical="center"/>
    </xf>
    <xf numFmtId="0" fontId="45" fillId="36" borderId="1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indent="1"/>
    </xf>
    <xf numFmtId="0" fontId="6" fillId="19" borderId="1" xfId="0" applyFont="1" applyFill="1" applyBorder="1" applyAlignment="1">
      <alignment horizontal="left" vertical="center" indent="1"/>
    </xf>
    <xf numFmtId="0" fontId="20" fillId="8" borderId="1" xfId="0" applyFont="1" applyFill="1" applyBorder="1" applyAlignment="1">
      <alignment horizontal="left" vertical="center" indent="1"/>
    </xf>
    <xf numFmtId="0" fontId="26" fillId="19" borderId="1" xfId="0" applyFont="1" applyFill="1" applyBorder="1" applyAlignment="1">
      <alignment horizontal="left" vertical="center" indent="1"/>
    </xf>
    <xf numFmtId="0" fontId="26" fillId="17" borderId="1" xfId="0" applyFont="1" applyFill="1" applyBorder="1" applyAlignment="1">
      <alignment horizontal="left" vertical="center" indent="1"/>
    </xf>
    <xf numFmtId="0" fontId="38" fillId="15" borderId="1" xfId="0" applyFont="1" applyFill="1" applyBorder="1" applyAlignment="1">
      <alignment horizontal="left" vertical="center" indent="1"/>
    </xf>
    <xf numFmtId="0" fontId="26" fillId="13" borderId="1" xfId="0" applyFont="1" applyFill="1" applyBorder="1" applyAlignment="1">
      <alignment horizontal="left" vertical="center" indent="1"/>
    </xf>
    <xf numFmtId="0" fontId="6" fillId="21" borderId="1" xfId="0" applyFont="1" applyFill="1" applyBorder="1" applyAlignment="1">
      <alignment horizontal="left" vertical="center" indent="1"/>
    </xf>
    <xf numFmtId="0" fontId="10" fillId="6" borderId="1" xfId="0" applyFont="1" applyFill="1" applyBorder="1" applyAlignment="1">
      <alignment horizontal="left" vertical="center" indent="1"/>
    </xf>
    <xf numFmtId="0" fontId="6" fillId="9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left" vertical="center" indent="1"/>
    </xf>
    <xf numFmtId="0" fontId="35" fillId="7" borderId="1" xfId="0" applyFont="1" applyFill="1" applyBorder="1" applyAlignment="1">
      <alignment horizontal="left" vertical="center" indent="1"/>
    </xf>
    <xf numFmtId="0" fontId="17" fillId="36" borderId="1" xfId="0" applyFont="1" applyFill="1" applyBorder="1" applyAlignment="1">
      <alignment horizontal="left" vertical="top" wrapText="1" indent="1"/>
    </xf>
  </cellXfs>
  <cellStyles count="1">
    <cellStyle name="Standard" xfId="0" builtinId="0"/>
  </cellStyles>
  <dxfs count="29">
    <dxf>
      <font>
        <b/>
        <sz val="10"/>
        <color rgb="FFFFFFFF"/>
        <name val="Calibri"/>
        <charset val="1"/>
      </font>
      <fill>
        <patternFill>
          <bgColor rgb="FF3E8C6E"/>
        </patternFill>
      </fill>
    </dxf>
    <dxf>
      <font>
        <b/>
        <sz val="10"/>
        <color rgb="FF3A3120"/>
        <name val="Calibri"/>
        <charset val="1"/>
      </font>
      <fill>
        <patternFill>
          <bgColor rgb="FFE8C55A"/>
        </patternFill>
      </fill>
    </dxf>
    <dxf>
      <font>
        <b/>
        <sz val="10"/>
        <color rgb="FFFFFFFF"/>
        <name val="Calibri"/>
        <charset val="1"/>
      </font>
      <fill>
        <patternFill>
          <bgColor rgb="FFDE8B4A"/>
        </patternFill>
      </fill>
    </dxf>
    <dxf>
      <font>
        <b/>
        <sz val="10"/>
        <color rgb="FFFFFFFF"/>
        <name val="Calibri"/>
        <charset val="1"/>
      </font>
      <fill>
        <patternFill>
          <bgColor rgb="FFB94A48"/>
        </patternFill>
      </fill>
    </dxf>
    <dxf>
      <font>
        <b/>
        <sz val="12"/>
        <color rgb="FF1F6B4F"/>
        <name val="Calibri"/>
        <charset val="1"/>
      </font>
      <fill>
        <patternFill>
          <bgColor rgb="FFDDEEE5"/>
        </patternFill>
      </fill>
    </dxf>
    <dxf>
      <font>
        <b/>
        <sz val="12"/>
        <color rgb="FF6B5514"/>
        <name val="Calibri"/>
        <charset val="1"/>
      </font>
      <fill>
        <patternFill>
          <bgColor rgb="FFFBF0D2"/>
        </patternFill>
      </fill>
    </dxf>
    <dxf>
      <font>
        <b/>
        <sz val="12"/>
        <color rgb="FF8A4A1E"/>
        <name val="Calibri"/>
        <charset val="1"/>
      </font>
      <fill>
        <patternFill>
          <bgColor rgb="FFFAE3CE"/>
        </patternFill>
      </fill>
    </dxf>
    <dxf>
      <font>
        <b/>
        <sz val="12"/>
        <color rgb="FFB94A48"/>
        <name val="Calibri"/>
        <charset val="1"/>
      </font>
      <fill>
        <patternFill>
          <bgColor rgb="FFF5DAD9"/>
        </patternFill>
      </fill>
    </dxf>
    <dxf>
      <font>
        <b/>
        <sz val="10"/>
        <color rgb="FF2C5566"/>
        <name val="Calibri"/>
        <charset val="1"/>
      </font>
      <fill>
        <patternFill>
          <bgColor rgb="FFE3ECF1"/>
        </patternFill>
      </fill>
    </dxf>
    <dxf>
      <font>
        <b/>
        <sz val="10"/>
        <color rgb="FF1F6B4F"/>
        <name val="Calibri"/>
        <charset val="1"/>
      </font>
      <fill>
        <patternFill>
          <bgColor rgb="FFDDEEE5"/>
        </patternFill>
      </fill>
    </dxf>
    <dxf>
      <font>
        <b/>
        <sz val="10"/>
        <color rgb="FF7A5E12"/>
        <name val="Calibri"/>
        <charset val="1"/>
      </font>
      <fill>
        <patternFill>
          <bgColor rgb="FFFBF0D2"/>
        </patternFill>
      </fill>
    </dxf>
    <dxf>
      <font>
        <b/>
        <sz val="10"/>
        <color rgb="FF8E2F2D"/>
        <name val="Calibri"/>
        <charset val="1"/>
      </font>
      <fill>
        <patternFill>
          <bgColor rgb="FFF5DAD9"/>
        </patternFill>
      </fill>
    </dxf>
    <dxf>
      <font>
        <b/>
        <sz val="11"/>
        <color rgb="FF1F6B4F"/>
        <name val="Calibri"/>
        <charset val="1"/>
      </font>
      <fill>
        <patternFill>
          <bgColor rgb="FFDDEEE5"/>
        </patternFill>
      </fill>
    </dxf>
    <dxf>
      <font>
        <b/>
        <sz val="11"/>
        <color rgb="FF6B5514"/>
        <name val="Calibri"/>
        <charset val="1"/>
      </font>
      <fill>
        <patternFill>
          <bgColor rgb="FFFBF0D2"/>
        </patternFill>
      </fill>
    </dxf>
    <dxf>
      <font>
        <b/>
        <sz val="11"/>
        <color rgb="FF8A4A1E"/>
        <name val="Calibri"/>
        <charset val="1"/>
      </font>
      <fill>
        <patternFill>
          <bgColor rgb="FFFAE3CE"/>
        </patternFill>
      </fill>
    </dxf>
    <dxf>
      <font>
        <b/>
        <sz val="11"/>
        <color rgb="FFB94A48"/>
        <name val="Calibri"/>
        <charset val="1"/>
      </font>
      <fill>
        <patternFill>
          <bgColor rgb="FFF5DAD9"/>
        </patternFill>
      </fill>
    </dxf>
    <dxf>
      <font>
        <b/>
        <sz val="10"/>
        <color rgb="FF2C5566"/>
        <name val="Calibri"/>
        <charset val="1"/>
      </font>
      <fill>
        <patternFill>
          <bgColor rgb="FFE3ECF1"/>
        </patternFill>
      </fill>
    </dxf>
    <dxf>
      <font>
        <b/>
        <sz val="10"/>
        <color rgb="FF1F6B4F"/>
        <name val="Calibri"/>
        <charset val="1"/>
      </font>
      <fill>
        <patternFill>
          <bgColor rgb="FFDDEEE5"/>
        </patternFill>
      </fill>
    </dxf>
    <dxf>
      <font>
        <b/>
        <sz val="10"/>
        <color rgb="FF7A5E12"/>
        <name val="Calibri"/>
        <charset val="1"/>
      </font>
      <fill>
        <patternFill>
          <bgColor rgb="FFFBF0D2"/>
        </patternFill>
      </fill>
    </dxf>
    <dxf>
      <font>
        <b/>
        <sz val="10"/>
        <color rgb="FF8E2F2D"/>
        <name val="Calibri"/>
        <charset val="1"/>
      </font>
      <fill>
        <patternFill>
          <bgColor rgb="FFF5DAD9"/>
        </patternFill>
      </fill>
    </dxf>
    <dxf>
      <font>
        <b/>
        <sz val="10"/>
        <color rgb="FF8E2F2D"/>
        <name val="Calibri"/>
        <charset val="1"/>
      </font>
      <fill>
        <patternFill>
          <bgColor rgb="FFF5DAD9"/>
        </patternFill>
      </fill>
    </dxf>
    <dxf>
      <font>
        <b/>
        <sz val="10"/>
        <color rgb="FFFFFFFF"/>
        <name val="Calibri"/>
        <charset val="1"/>
      </font>
      <fill>
        <patternFill>
          <bgColor rgb="FF3E8C6E"/>
        </patternFill>
      </fill>
    </dxf>
    <dxf>
      <font>
        <b/>
        <sz val="10"/>
        <color rgb="FF3A3120"/>
        <name val="Calibri"/>
        <charset val="1"/>
      </font>
      <fill>
        <patternFill>
          <bgColor rgb="FFE8C55A"/>
        </patternFill>
      </fill>
    </dxf>
    <dxf>
      <font>
        <b/>
        <sz val="10"/>
        <color rgb="FFFFFFFF"/>
        <name val="Calibri"/>
        <charset val="1"/>
      </font>
      <fill>
        <patternFill>
          <bgColor rgb="FFDE8B4A"/>
        </patternFill>
      </fill>
    </dxf>
    <dxf>
      <font>
        <b/>
        <sz val="10"/>
        <color rgb="FFFFFFFF"/>
        <name val="Calibri"/>
        <charset val="1"/>
      </font>
      <fill>
        <patternFill>
          <bgColor rgb="FFB94A48"/>
        </patternFill>
      </fill>
    </dxf>
    <dxf>
      <font>
        <b/>
        <sz val="13"/>
        <color rgb="FF1F6B4F"/>
        <name val="Calibri"/>
        <charset val="1"/>
      </font>
      <fill>
        <patternFill>
          <bgColor rgb="FFDDEEE5"/>
        </patternFill>
      </fill>
    </dxf>
    <dxf>
      <font>
        <b/>
        <sz val="13"/>
        <color rgb="FF6B5514"/>
        <name val="Calibri"/>
        <charset val="1"/>
      </font>
      <fill>
        <patternFill>
          <bgColor rgb="FFFBF0D2"/>
        </patternFill>
      </fill>
    </dxf>
    <dxf>
      <font>
        <b/>
        <sz val="13"/>
        <color rgb="FF8A4A1E"/>
        <name val="Calibri"/>
        <charset val="1"/>
      </font>
      <fill>
        <patternFill>
          <bgColor rgb="FFFAE3CE"/>
        </patternFill>
      </fill>
    </dxf>
    <dxf>
      <font>
        <b/>
        <sz val="13"/>
        <color rgb="FFB94A48"/>
        <name val="Calibri"/>
        <charset val="1"/>
      </font>
      <fill>
        <patternFill>
          <bgColor rgb="FFF5DA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43C23"/>
      <rgbColor rgb="FFBBC846"/>
      <rgbColor rgb="FF0000FF"/>
      <rgbColor rgb="FFE0C740"/>
      <rgbColor rgb="FFC08A2E"/>
      <rgbColor rgb="FFF5F9FA"/>
      <rgbColor rgb="FFB02418"/>
      <rgbColor rgb="FF1F6B4F"/>
      <rgbColor rgb="FF000080"/>
      <rgbColor rgb="FF7A5E12"/>
      <rgbColor rgb="FFB05B45"/>
      <rgbColor rgb="FF1E7A8C"/>
      <rgbColor rgb="FFD6E7EC"/>
      <rgbColor rgb="FF6B7F88"/>
      <rgbColor rgb="FF3E8C6E"/>
      <rgbColor rgb="FFB94A48"/>
      <rgbColor rgb="FFFBF2DE"/>
      <rgbColor rgb="FFE8F0F3"/>
      <rgbColor rgb="FF3C5560"/>
      <rgbColor rgb="FFDE8B4A"/>
      <rgbColor rgb="FF1E6478"/>
      <rgbColor rgb="FFC3D2D8"/>
      <rgbColor rgb="FF000080"/>
      <rgbColor rgb="FFFF00FF"/>
      <rgbColor rgb="FFE8C55A"/>
      <rgbColor rgb="FFF8EBE6"/>
      <rgbColor rgb="FFD5502C"/>
      <rgbColor rgb="FF6B5514"/>
      <rgbColor rgb="FF1B8A5A"/>
      <rgbColor rgb="FF0000FF"/>
      <rgbColor rgb="FFE0A93B"/>
      <rgbColor rgb="FFE3ECF1"/>
      <rgbColor rgb="FFDDEEE5"/>
      <rgbColor rgb="FFFBF0D2"/>
      <rgbColor rgb="FFEDF3F5"/>
      <rgbColor rgb="FFF0A63A"/>
      <rgbColor rgb="FFFAE3CE"/>
      <rgbColor rgb="FFF5DAD9"/>
      <rgbColor rgb="FF14556B"/>
      <rgbColor rgb="FF56A952"/>
      <rgbColor rgb="FFA9C94A"/>
      <rgbColor rgb="FFF2C63C"/>
      <rgbColor rgb="FFEA8E34"/>
      <rgbColor rgb="FFD9552E"/>
      <rgbColor rgb="FF5A6E77"/>
      <rgbColor rgb="FF74B94E"/>
      <rgbColor rgb="FF24404C"/>
      <rgbColor rgb="FF399A56"/>
      <rgbColor rgb="FF1F2A30"/>
      <rgbColor rgb="FF2B2118"/>
      <rgbColor rgb="FF8E2F2D"/>
      <rgbColor rgb="FF8A4A1E"/>
      <rgbColor rgb="FF2C5566"/>
      <rgbColor rgb="FF3A31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4404C"/>
    <pageSetUpPr fitToPage="1"/>
  </sheetPr>
  <dimension ref="A1:J28"/>
  <sheetViews>
    <sheetView showGridLines="0" zoomScaleNormal="100" workbookViewId="0"/>
  </sheetViews>
  <sheetFormatPr baseColWidth="10" defaultColWidth="8.7109375" defaultRowHeight="15" x14ac:dyDescent="0.25"/>
  <cols>
    <col min="1" max="1" width="8" customWidth="1"/>
    <col min="2" max="2" width="23" customWidth="1"/>
    <col min="3" max="3" width="50" customWidth="1"/>
    <col min="4" max="4" width="26" customWidth="1"/>
    <col min="5" max="5" width="3" customWidth="1"/>
    <col min="6" max="6" width="15" customWidth="1"/>
    <col min="7" max="7" width="27" customWidth="1"/>
    <col min="8" max="10" width="21" customWidth="1"/>
  </cols>
  <sheetData>
    <row r="1" spans="1:10" ht="33.7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4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5" spans="1:10" ht="24.75" customHeight="1" x14ac:dyDescent="0.25">
      <c r="A5" s="15" t="s">
        <v>2</v>
      </c>
      <c r="F5" s="3" t="s">
        <v>3</v>
      </c>
      <c r="G5" s="3"/>
      <c r="H5" s="3"/>
      <c r="I5" s="3"/>
      <c r="J5" s="3"/>
    </row>
    <row r="6" spans="1:10" ht="30" customHeight="1" x14ac:dyDescent="0.25">
      <c r="A6" s="16" t="s">
        <v>4</v>
      </c>
      <c r="B6" s="16" t="s">
        <v>5</v>
      </c>
      <c r="C6" s="16" t="s">
        <v>6</v>
      </c>
      <c r="D6" s="16" t="s">
        <v>7</v>
      </c>
      <c r="F6" s="17" t="s">
        <v>8</v>
      </c>
      <c r="G6" s="2" t="s">
        <v>9</v>
      </c>
      <c r="H6" s="2"/>
      <c r="I6" s="2"/>
      <c r="J6" s="2"/>
    </row>
    <row r="7" spans="1:10" ht="30" customHeight="1" x14ac:dyDescent="0.25">
      <c r="A7" s="19">
        <v>1</v>
      </c>
      <c r="B7" s="20" t="s">
        <v>10</v>
      </c>
      <c r="C7" s="18" t="s">
        <v>11</v>
      </c>
      <c r="D7" s="21" t="s">
        <v>12</v>
      </c>
      <c r="F7" s="17" t="s">
        <v>13</v>
      </c>
      <c r="G7" s="2" t="s">
        <v>14</v>
      </c>
      <c r="H7" s="2"/>
      <c r="I7" s="2"/>
      <c r="J7" s="2"/>
    </row>
    <row r="8" spans="1:10" ht="30" customHeight="1" x14ac:dyDescent="0.25">
      <c r="A8" s="19">
        <v>2</v>
      </c>
      <c r="B8" s="20" t="s">
        <v>15</v>
      </c>
      <c r="C8" s="18" t="s">
        <v>16</v>
      </c>
      <c r="D8" s="21" t="s">
        <v>17</v>
      </c>
      <c r="F8" s="17" t="s">
        <v>18</v>
      </c>
      <c r="G8" s="2" t="s">
        <v>19</v>
      </c>
      <c r="H8" s="2"/>
      <c r="I8" s="2"/>
      <c r="J8" s="2"/>
    </row>
    <row r="9" spans="1:10" ht="30" customHeight="1" x14ac:dyDescent="0.25">
      <c r="A9" s="19">
        <v>3</v>
      </c>
      <c r="B9" s="20" t="s">
        <v>20</v>
      </c>
      <c r="C9" s="18" t="s">
        <v>21</v>
      </c>
      <c r="D9" s="21" t="s">
        <v>22</v>
      </c>
      <c r="F9" s="17" t="s">
        <v>23</v>
      </c>
      <c r="G9" s="2" t="s">
        <v>24</v>
      </c>
      <c r="H9" s="2"/>
      <c r="I9" s="2"/>
      <c r="J9" s="2"/>
    </row>
    <row r="10" spans="1:10" ht="30" customHeight="1" x14ac:dyDescent="0.25">
      <c r="A10" s="19">
        <v>4</v>
      </c>
      <c r="B10" s="20" t="s">
        <v>25</v>
      </c>
      <c r="C10" s="18" t="s">
        <v>26</v>
      </c>
      <c r="D10" s="21" t="s">
        <v>27</v>
      </c>
      <c r="F10" s="17" t="s">
        <v>28</v>
      </c>
      <c r="G10" s="2" t="s">
        <v>29</v>
      </c>
      <c r="H10" s="2"/>
      <c r="I10" s="2"/>
      <c r="J10" s="2"/>
    </row>
    <row r="11" spans="1:10" ht="25.5" customHeight="1" x14ac:dyDescent="0.25">
      <c r="A11" s="19">
        <v>5</v>
      </c>
      <c r="B11" s="20" t="s">
        <v>30</v>
      </c>
      <c r="C11" s="18" t="s">
        <v>31</v>
      </c>
      <c r="D11" s="21" t="s">
        <v>32</v>
      </c>
    </row>
    <row r="12" spans="1:10" x14ac:dyDescent="0.25">
      <c r="F12" s="1" t="s">
        <v>33</v>
      </c>
      <c r="G12" s="1"/>
      <c r="H12" s="1"/>
      <c r="I12" s="1"/>
      <c r="J12" s="1"/>
    </row>
    <row r="13" spans="1:10" ht="24.75" customHeight="1" x14ac:dyDescent="0.25">
      <c r="A13" s="22" t="s">
        <v>34</v>
      </c>
      <c r="G13" s="23" t="s">
        <v>35</v>
      </c>
      <c r="H13" s="23" t="s">
        <v>36</v>
      </c>
      <c r="I13" s="23" t="s">
        <v>37</v>
      </c>
    </row>
    <row r="14" spans="1:10" x14ac:dyDescent="0.25">
      <c r="A14" s="24" t="s">
        <v>4</v>
      </c>
      <c r="B14" s="24" t="s">
        <v>5</v>
      </c>
      <c r="C14" s="24" t="s">
        <v>6</v>
      </c>
      <c r="D14" s="24" t="s">
        <v>38</v>
      </c>
      <c r="G14" s="25" t="s">
        <v>39</v>
      </c>
      <c r="H14" s="25" t="s">
        <v>40</v>
      </c>
      <c r="I14" s="25" t="s">
        <v>41</v>
      </c>
    </row>
    <row r="15" spans="1:10" ht="25.5" customHeight="1" x14ac:dyDescent="0.25">
      <c r="A15" s="26">
        <v>1</v>
      </c>
      <c r="B15" s="20" t="s">
        <v>42</v>
      </c>
      <c r="C15" s="18" t="s">
        <v>43</v>
      </c>
      <c r="D15" s="21" t="s">
        <v>44</v>
      </c>
      <c r="G15" s="25" t="s">
        <v>45</v>
      </c>
      <c r="H15" s="25" t="s">
        <v>46</v>
      </c>
      <c r="I15" s="25" t="s">
        <v>47</v>
      </c>
    </row>
    <row r="16" spans="1:10" ht="25.5" customHeight="1" x14ac:dyDescent="0.25">
      <c r="A16" s="26">
        <v>2</v>
      </c>
      <c r="B16" s="20" t="s">
        <v>48</v>
      </c>
      <c r="C16" s="18" t="s">
        <v>49</v>
      </c>
      <c r="D16" s="21" t="s">
        <v>50</v>
      </c>
      <c r="G16" s="25" t="s">
        <v>51</v>
      </c>
      <c r="H16" s="25" t="s">
        <v>52</v>
      </c>
      <c r="I16" s="25" t="s">
        <v>53</v>
      </c>
    </row>
    <row r="17" spans="1:10" ht="25.5" customHeight="1" x14ac:dyDescent="0.25">
      <c r="A17" s="26">
        <v>3</v>
      </c>
      <c r="B17" s="20" t="s">
        <v>54</v>
      </c>
      <c r="C17" s="18" t="s">
        <v>55</v>
      </c>
      <c r="D17" s="21" t="s">
        <v>56</v>
      </c>
      <c r="G17" s="25" t="s">
        <v>57</v>
      </c>
      <c r="H17" s="25" t="s">
        <v>58</v>
      </c>
      <c r="I17" s="25" t="s">
        <v>59</v>
      </c>
    </row>
    <row r="18" spans="1:10" ht="25.5" customHeight="1" x14ac:dyDescent="0.25">
      <c r="A18" s="26">
        <v>4</v>
      </c>
      <c r="B18" s="20" t="s">
        <v>60</v>
      </c>
      <c r="C18" s="18" t="s">
        <v>61</v>
      </c>
      <c r="D18" s="21" t="s">
        <v>62</v>
      </c>
      <c r="G18" s="25" t="s">
        <v>63</v>
      </c>
    </row>
    <row r="19" spans="1:10" ht="25.5" customHeight="1" x14ac:dyDescent="0.25">
      <c r="A19" s="26">
        <v>5</v>
      </c>
      <c r="B19" s="20" t="s">
        <v>64</v>
      </c>
      <c r="C19" s="18" t="s">
        <v>65</v>
      </c>
      <c r="D19" s="21" t="s">
        <v>66</v>
      </c>
      <c r="G19" s="25" t="s">
        <v>67</v>
      </c>
    </row>
    <row r="20" spans="1:10" x14ac:dyDescent="0.25">
      <c r="G20" s="25" t="s">
        <v>68</v>
      </c>
    </row>
    <row r="21" spans="1:10" ht="24.75" customHeight="1" x14ac:dyDescent="0.25">
      <c r="A21" s="27" t="s">
        <v>69</v>
      </c>
      <c r="G21" s="25" t="s">
        <v>70</v>
      </c>
    </row>
    <row r="22" spans="1:10" x14ac:dyDescent="0.25">
      <c r="A22" s="28" t="s">
        <v>71</v>
      </c>
      <c r="B22" s="28" t="s">
        <v>72</v>
      </c>
      <c r="C22" s="28" t="s">
        <v>73</v>
      </c>
      <c r="D22" s="28" t="s">
        <v>74</v>
      </c>
    </row>
    <row r="23" spans="1:10" ht="27.75" customHeight="1" x14ac:dyDescent="0.25">
      <c r="A23" s="29">
        <v>1</v>
      </c>
      <c r="B23" s="29">
        <v>4</v>
      </c>
      <c r="C23" s="30" t="s">
        <v>48</v>
      </c>
      <c r="D23" s="31" t="s">
        <v>75</v>
      </c>
      <c r="F23" s="101" t="s">
        <v>76</v>
      </c>
      <c r="G23" s="101"/>
      <c r="H23" s="101"/>
      <c r="I23" s="101"/>
      <c r="J23" s="101"/>
    </row>
    <row r="24" spans="1:10" ht="25.5" customHeight="1" x14ac:dyDescent="0.25">
      <c r="A24" s="32">
        <v>5</v>
      </c>
      <c r="B24" s="32">
        <v>9</v>
      </c>
      <c r="C24" s="33" t="s">
        <v>54</v>
      </c>
      <c r="D24" s="31" t="s">
        <v>77</v>
      </c>
    </row>
    <row r="25" spans="1:10" ht="25.5" customHeight="1" x14ac:dyDescent="0.25">
      <c r="A25" s="34">
        <v>10</v>
      </c>
      <c r="B25" s="34">
        <v>14</v>
      </c>
      <c r="C25" s="35" t="s">
        <v>78</v>
      </c>
      <c r="D25" s="31" t="s">
        <v>79</v>
      </c>
      <c r="F25" s="102" t="s">
        <v>80</v>
      </c>
      <c r="G25" s="102"/>
      <c r="H25" s="102"/>
      <c r="I25" s="102"/>
      <c r="J25" s="102"/>
    </row>
    <row r="26" spans="1:10" ht="21.75" customHeight="1" x14ac:dyDescent="0.25">
      <c r="A26" s="37">
        <v>15</v>
      </c>
      <c r="B26" s="37">
        <v>25</v>
      </c>
      <c r="C26" s="38" t="s">
        <v>81</v>
      </c>
      <c r="D26" s="31" t="s">
        <v>82</v>
      </c>
      <c r="F26" s="39" t="s">
        <v>83</v>
      </c>
      <c r="G26" s="103" t="s">
        <v>84</v>
      </c>
      <c r="H26" s="103"/>
      <c r="I26" s="103"/>
      <c r="J26" s="103"/>
    </row>
    <row r="27" spans="1:10" ht="21.75" customHeight="1" x14ac:dyDescent="0.25">
      <c r="F27" s="40" t="s">
        <v>85</v>
      </c>
      <c r="G27" s="103" t="s">
        <v>86</v>
      </c>
      <c r="H27" s="103"/>
      <c r="I27" s="103"/>
      <c r="J27" s="103"/>
    </row>
    <row r="28" spans="1:10" ht="21.75" customHeight="1" x14ac:dyDescent="0.25">
      <c r="F28" s="41" t="s">
        <v>87</v>
      </c>
      <c r="G28" s="103" t="s">
        <v>88</v>
      </c>
      <c r="H28" s="103"/>
      <c r="I28" s="103"/>
      <c r="J28" s="103"/>
    </row>
  </sheetData>
  <mergeCells count="15">
    <mergeCell ref="F23:J23"/>
    <mergeCell ref="F25:J25"/>
    <mergeCell ref="G26:J26"/>
    <mergeCell ref="G27:J27"/>
    <mergeCell ref="G28:J28"/>
    <mergeCell ref="G7:J7"/>
    <mergeCell ref="G8:J8"/>
    <mergeCell ref="G9:J9"/>
    <mergeCell ref="G10:J10"/>
    <mergeCell ref="F12:J12"/>
    <mergeCell ref="A1:J1"/>
    <mergeCell ref="A2:J2"/>
    <mergeCell ref="A3:J3"/>
    <mergeCell ref="F5:J5"/>
    <mergeCell ref="G6:J6"/>
  </mergeCells>
  <pageMargins left="0.75" right="0.75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E6478"/>
    <pageSetUpPr fitToPage="1"/>
  </sheetPr>
  <dimension ref="A1:Q34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9" customWidth="1"/>
    <col min="2" max="2" width="23" customWidth="1"/>
    <col min="3" max="4" width="36" customWidth="1"/>
    <col min="5" max="5" width="34" customWidth="1"/>
    <col min="6" max="6" width="21" customWidth="1"/>
    <col min="7" max="8" width="6.5703125" customWidth="1"/>
    <col min="9" max="9" width="10" customWidth="1"/>
    <col min="10" max="10" width="14" customWidth="1"/>
    <col min="11" max="11" width="15" customWidth="1"/>
    <col min="12" max="12" width="44" customWidth="1"/>
    <col min="13" max="13" width="12" customWidth="1"/>
    <col min="14" max="14" width="15" customWidth="1"/>
    <col min="16" max="16" width="12" hidden="1" customWidth="1"/>
    <col min="17" max="17" width="13" hidden="1" customWidth="1"/>
  </cols>
  <sheetData>
    <row r="1" spans="1:17" ht="33.75" customHeight="1" x14ac:dyDescent="0.25">
      <c r="A1" s="14" t="s">
        <v>89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7" ht="18" customHeight="1" x14ac:dyDescent="0.25">
      <c r="A2" s="13" t="s">
        <v>90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7" ht="4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spans="1:17" ht="19.5" customHeight="1" x14ac:dyDescent="0.25">
      <c r="A5" s="42" t="s">
        <v>91</v>
      </c>
      <c r="B5" s="43" t="s">
        <v>92</v>
      </c>
      <c r="C5" s="44" t="s">
        <v>85</v>
      </c>
      <c r="D5" s="45" t="s">
        <v>87</v>
      </c>
      <c r="E5" s="46" t="s">
        <v>93</v>
      </c>
    </row>
    <row r="6" spans="1:17" ht="24" customHeight="1" x14ac:dyDescent="0.25">
      <c r="A6" s="104" t="s">
        <v>94</v>
      </c>
      <c r="B6" s="104"/>
      <c r="C6" s="104"/>
      <c r="D6" s="104"/>
      <c r="E6" s="104"/>
      <c r="F6" s="104"/>
      <c r="G6" s="105" t="s">
        <v>95</v>
      </c>
      <c r="H6" s="105"/>
      <c r="I6" s="105"/>
      <c r="J6" s="105"/>
      <c r="K6" s="106" t="s">
        <v>96</v>
      </c>
      <c r="L6" s="106"/>
      <c r="M6" s="106"/>
      <c r="N6" s="106"/>
    </row>
    <row r="7" spans="1:17" ht="36" customHeight="1" x14ac:dyDescent="0.25">
      <c r="A7" s="47" t="s">
        <v>97</v>
      </c>
      <c r="B7" s="47" t="s">
        <v>35</v>
      </c>
      <c r="C7" s="47" t="s">
        <v>98</v>
      </c>
      <c r="D7" s="47" t="s">
        <v>99</v>
      </c>
      <c r="E7" s="47" t="s">
        <v>100</v>
      </c>
      <c r="F7" s="47" t="s">
        <v>101</v>
      </c>
      <c r="G7" s="48" t="s">
        <v>102</v>
      </c>
      <c r="H7" s="48" t="s">
        <v>103</v>
      </c>
      <c r="I7" s="48" t="s">
        <v>104</v>
      </c>
      <c r="J7" s="48" t="s">
        <v>73</v>
      </c>
      <c r="K7" s="49" t="s">
        <v>36</v>
      </c>
      <c r="L7" s="49" t="s">
        <v>105</v>
      </c>
      <c r="M7" s="49" t="s">
        <v>106</v>
      </c>
      <c r="N7" s="49" t="s">
        <v>107</v>
      </c>
    </row>
    <row r="8" spans="1:17" ht="42" customHeight="1" x14ac:dyDescent="0.25">
      <c r="A8" s="50" t="s">
        <v>108</v>
      </c>
      <c r="B8" s="51" t="s">
        <v>39</v>
      </c>
      <c r="C8" s="52" t="s">
        <v>109</v>
      </c>
      <c r="D8" s="53" t="s">
        <v>110</v>
      </c>
      <c r="E8" s="53" t="s">
        <v>111</v>
      </c>
      <c r="F8" s="53" t="s">
        <v>112</v>
      </c>
      <c r="G8" s="54">
        <v>3</v>
      </c>
      <c r="H8" s="54">
        <v>3</v>
      </c>
      <c r="I8" s="55">
        <f t="shared" ref="I8:I32" si="0">IF(OR($G8="",$H8=""),"",$G8*$H8)</f>
        <v>9</v>
      </c>
      <c r="J8" s="56" t="str">
        <f>IF($I8="","",INDEX(Anleitung!$C$23:$C$26,MATCH($I8,Anleitung!$A$23:$A$26,1)))</f>
        <v>Spürbar</v>
      </c>
      <c r="K8" s="57" t="s">
        <v>46</v>
      </c>
      <c r="L8" s="53" t="s">
        <v>113</v>
      </c>
      <c r="M8" s="58">
        <v>46295</v>
      </c>
      <c r="N8" s="59" t="s">
        <v>47</v>
      </c>
      <c r="P8" t="str">
        <f>IF($I8="","",$G8&amp;"-"&amp;$H8&amp;"-"&amp;COUNTIFS($G$8:$G8,$G8,$H$8:$H8,$H8))</f>
        <v>3-3-1</v>
      </c>
      <c r="Q8">
        <f t="shared" ref="Q8:Q32" si="1">IF($I8="","",$I8+ROW()/100000)</f>
        <v>9.0000800000000005</v>
      </c>
    </row>
    <row r="9" spans="1:17" ht="42" customHeight="1" x14ac:dyDescent="0.25">
      <c r="A9" s="50" t="s">
        <v>114</v>
      </c>
      <c r="B9" s="51" t="s">
        <v>39</v>
      </c>
      <c r="C9" s="52" t="s">
        <v>115</v>
      </c>
      <c r="D9" s="53" t="s">
        <v>116</v>
      </c>
      <c r="E9" s="53" t="s">
        <v>117</v>
      </c>
      <c r="F9" s="53" t="s">
        <v>118</v>
      </c>
      <c r="G9" s="54">
        <v>2</v>
      </c>
      <c r="H9" s="54">
        <v>4</v>
      </c>
      <c r="I9" s="55">
        <f t="shared" si="0"/>
        <v>8</v>
      </c>
      <c r="J9" s="56" t="str">
        <f>IF($I9="","",INDEX(Anleitung!$C$23:$C$26,MATCH($I9,Anleitung!$A$23:$A$26,1)))</f>
        <v>Spürbar</v>
      </c>
      <c r="K9" s="57" t="s">
        <v>46</v>
      </c>
      <c r="L9" s="53" t="s">
        <v>119</v>
      </c>
      <c r="M9" s="58">
        <v>46234</v>
      </c>
      <c r="N9" s="59" t="s">
        <v>41</v>
      </c>
      <c r="P9" t="str">
        <f>IF($I9="","",$G9&amp;"-"&amp;$H9&amp;"-"&amp;COUNTIFS($G$8:$G9,$G9,$H$8:$H9,$H9))</f>
        <v>2-4-1</v>
      </c>
      <c r="Q9">
        <f t="shared" si="1"/>
        <v>8.0000900000000001</v>
      </c>
    </row>
    <row r="10" spans="1:17" ht="42" customHeight="1" x14ac:dyDescent="0.25">
      <c r="A10" s="50" t="s">
        <v>120</v>
      </c>
      <c r="B10" s="51" t="s">
        <v>39</v>
      </c>
      <c r="C10" s="52" t="s">
        <v>121</v>
      </c>
      <c r="D10" s="53" t="s">
        <v>122</v>
      </c>
      <c r="E10" s="53" t="s">
        <v>123</v>
      </c>
      <c r="F10" s="53" t="s">
        <v>118</v>
      </c>
      <c r="G10" s="54">
        <v>1</v>
      </c>
      <c r="H10" s="54">
        <v>5</v>
      </c>
      <c r="I10" s="55">
        <f t="shared" si="0"/>
        <v>5</v>
      </c>
      <c r="J10" s="56" t="str">
        <f>IF($I10="","",INDEX(Anleitung!$C$23:$C$26,MATCH($I10,Anleitung!$A$23:$A$26,1)))</f>
        <v>Spürbar</v>
      </c>
      <c r="K10" s="57" t="s">
        <v>52</v>
      </c>
      <c r="L10" s="53" t="s">
        <v>124</v>
      </c>
      <c r="M10" s="58">
        <v>46356</v>
      </c>
      <c r="N10" s="59" t="s">
        <v>41</v>
      </c>
      <c r="P10" t="str">
        <f>IF($I10="","",$G10&amp;"-"&amp;$H10&amp;"-"&amp;COUNTIFS($G$8:$G10,$G10,$H$8:$H10,$H10))</f>
        <v>1-5-1</v>
      </c>
      <c r="Q10">
        <f t="shared" si="1"/>
        <v>5.0000999999999998</v>
      </c>
    </row>
    <row r="11" spans="1:17" ht="42" customHeight="1" x14ac:dyDescent="0.25">
      <c r="A11" s="50" t="s">
        <v>125</v>
      </c>
      <c r="B11" s="51" t="s">
        <v>45</v>
      </c>
      <c r="C11" s="52" t="s">
        <v>126</v>
      </c>
      <c r="D11" s="53" t="s">
        <v>127</v>
      </c>
      <c r="E11" s="53" t="s">
        <v>128</v>
      </c>
      <c r="F11" s="53" t="s">
        <v>129</v>
      </c>
      <c r="G11" s="54">
        <v>3</v>
      </c>
      <c r="H11" s="54">
        <v>5</v>
      </c>
      <c r="I11" s="55">
        <f t="shared" si="0"/>
        <v>15</v>
      </c>
      <c r="J11" s="56" t="str">
        <f>IF($I11="","",INDEX(Anleitung!$C$23:$C$26,MATCH($I11,Anleitung!$A$23:$A$26,1)))</f>
        <v>Kritisch</v>
      </c>
      <c r="K11" s="57" t="s">
        <v>46</v>
      </c>
      <c r="L11" s="53" t="s">
        <v>130</v>
      </c>
      <c r="M11" s="58">
        <v>46265</v>
      </c>
      <c r="N11" s="59" t="s">
        <v>47</v>
      </c>
      <c r="P11" t="str">
        <f>IF($I11="","",$G11&amp;"-"&amp;$H11&amp;"-"&amp;COUNTIFS($G$8:$G11,$G11,$H$8:$H11,$H11))</f>
        <v>3-5-1</v>
      </c>
      <c r="Q11">
        <f t="shared" si="1"/>
        <v>15.000109999999999</v>
      </c>
    </row>
    <row r="12" spans="1:17" ht="42" customHeight="1" x14ac:dyDescent="0.25">
      <c r="A12" s="50" t="s">
        <v>131</v>
      </c>
      <c r="B12" s="51" t="s">
        <v>45</v>
      </c>
      <c r="C12" s="52" t="s">
        <v>132</v>
      </c>
      <c r="D12" s="53" t="s">
        <v>133</v>
      </c>
      <c r="E12" s="53" t="s">
        <v>134</v>
      </c>
      <c r="F12" s="53" t="s">
        <v>129</v>
      </c>
      <c r="G12" s="54">
        <v>3</v>
      </c>
      <c r="H12" s="54">
        <v>4</v>
      </c>
      <c r="I12" s="55">
        <f t="shared" si="0"/>
        <v>12</v>
      </c>
      <c r="J12" s="56" t="str">
        <f>IF($I12="","",INDEX(Anleitung!$C$23:$C$26,MATCH($I12,Anleitung!$A$23:$A$26,1)))</f>
        <v>Erheblich</v>
      </c>
      <c r="K12" s="57" t="s">
        <v>46</v>
      </c>
      <c r="L12" s="53" t="s">
        <v>135</v>
      </c>
      <c r="M12" s="58">
        <v>46356</v>
      </c>
      <c r="N12" s="59" t="s">
        <v>41</v>
      </c>
      <c r="P12" t="str">
        <f>IF($I12="","",$G12&amp;"-"&amp;$H12&amp;"-"&amp;COUNTIFS($G$8:$G12,$G12,$H$8:$H12,$H12))</f>
        <v>3-4-1</v>
      </c>
      <c r="Q12">
        <f t="shared" si="1"/>
        <v>12.000120000000001</v>
      </c>
    </row>
    <row r="13" spans="1:17" ht="42" customHeight="1" x14ac:dyDescent="0.25">
      <c r="A13" s="50" t="s">
        <v>136</v>
      </c>
      <c r="B13" s="51" t="s">
        <v>45</v>
      </c>
      <c r="C13" s="52" t="s">
        <v>137</v>
      </c>
      <c r="D13" s="53" t="s">
        <v>138</v>
      </c>
      <c r="E13" s="53" t="s">
        <v>139</v>
      </c>
      <c r="F13" s="53" t="s">
        <v>129</v>
      </c>
      <c r="G13" s="54">
        <v>3</v>
      </c>
      <c r="H13" s="54">
        <v>3</v>
      </c>
      <c r="I13" s="55">
        <f t="shared" si="0"/>
        <v>9</v>
      </c>
      <c r="J13" s="56" t="str">
        <f>IF($I13="","",INDEX(Anleitung!$C$23:$C$26,MATCH($I13,Anleitung!$A$23:$A$26,1)))</f>
        <v>Spürbar</v>
      </c>
      <c r="K13" s="57" t="s">
        <v>46</v>
      </c>
      <c r="L13" s="53" t="s">
        <v>140</v>
      </c>
      <c r="M13" s="58">
        <v>46295</v>
      </c>
      <c r="N13" s="59" t="s">
        <v>41</v>
      </c>
      <c r="P13" t="str">
        <f>IF($I13="","",$G13&amp;"-"&amp;$H13&amp;"-"&amp;COUNTIFS($G$8:$G13,$G13,$H$8:$H13,$H13))</f>
        <v>3-3-2</v>
      </c>
      <c r="Q13">
        <f t="shared" si="1"/>
        <v>9.0001300000000004</v>
      </c>
    </row>
    <row r="14" spans="1:17" ht="42" customHeight="1" x14ac:dyDescent="0.25">
      <c r="A14" s="50" t="s">
        <v>141</v>
      </c>
      <c r="B14" s="51" t="s">
        <v>51</v>
      </c>
      <c r="C14" s="52" t="s">
        <v>142</v>
      </c>
      <c r="D14" s="53" t="s">
        <v>143</v>
      </c>
      <c r="E14" s="53" t="s">
        <v>144</v>
      </c>
      <c r="F14" s="53" t="s">
        <v>145</v>
      </c>
      <c r="G14" s="54">
        <v>3</v>
      </c>
      <c r="H14" s="54">
        <v>4</v>
      </c>
      <c r="I14" s="55">
        <f t="shared" si="0"/>
        <v>12</v>
      </c>
      <c r="J14" s="56" t="str">
        <f>IF($I14="","",INDEX(Anleitung!$C$23:$C$26,MATCH($I14,Anleitung!$A$23:$A$26,1)))</f>
        <v>Erheblich</v>
      </c>
      <c r="K14" s="57" t="s">
        <v>46</v>
      </c>
      <c r="L14" s="53" t="s">
        <v>146</v>
      </c>
      <c r="M14" s="58">
        <v>46265</v>
      </c>
      <c r="N14" s="59" t="s">
        <v>47</v>
      </c>
      <c r="P14" t="str">
        <f>IF($I14="","",$G14&amp;"-"&amp;$H14&amp;"-"&amp;COUNTIFS($G$8:$G14,$G14,$H$8:$H14,$H14))</f>
        <v>3-4-2</v>
      </c>
      <c r="Q14">
        <f t="shared" si="1"/>
        <v>12.00014</v>
      </c>
    </row>
    <row r="15" spans="1:17" ht="42" customHeight="1" x14ac:dyDescent="0.25">
      <c r="A15" s="50" t="s">
        <v>147</v>
      </c>
      <c r="B15" s="51" t="s">
        <v>51</v>
      </c>
      <c r="C15" s="52" t="s">
        <v>148</v>
      </c>
      <c r="D15" s="53" t="s">
        <v>149</v>
      </c>
      <c r="E15" s="53" t="s">
        <v>150</v>
      </c>
      <c r="F15" s="53" t="s">
        <v>145</v>
      </c>
      <c r="G15" s="54">
        <v>4</v>
      </c>
      <c r="H15" s="54">
        <v>3</v>
      </c>
      <c r="I15" s="55">
        <f t="shared" si="0"/>
        <v>12</v>
      </c>
      <c r="J15" s="56" t="str">
        <f>IF($I15="","",INDEX(Anleitung!$C$23:$C$26,MATCH($I15,Anleitung!$A$23:$A$26,1)))</f>
        <v>Erheblich</v>
      </c>
      <c r="K15" s="57" t="s">
        <v>46</v>
      </c>
      <c r="L15" s="53" t="s">
        <v>151</v>
      </c>
      <c r="M15" s="58">
        <v>46387</v>
      </c>
      <c r="N15" s="59" t="s">
        <v>41</v>
      </c>
      <c r="P15" t="str">
        <f>IF($I15="","",$G15&amp;"-"&amp;$H15&amp;"-"&amp;COUNTIFS($G$8:$G15,$G15,$H$8:$H15,$H15))</f>
        <v>4-3-1</v>
      </c>
      <c r="Q15">
        <f t="shared" si="1"/>
        <v>12.00015</v>
      </c>
    </row>
    <row r="16" spans="1:17" ht="42" customHeight="1" x14ac:dyDescent="0.25">
      <c r="A16" s="50" t="s">
        <v>152</v>
      </c>
      <c r="B16" s="51" t="s">
        <v>57</v>
      </c>
      <c r="C16" s="52" t="s">
        <v>153</v>
      </c>
      <c r="D16" s="53" t="s">
        <v>154</v>
      </c>
      <c r="E16" s="53" t="s">
        <v>155</v>
      </c>
      <c r="F16" s="53" t="s">
        <v>156</v>
      </c>
      <c r="G16" s="54">
        <v>3</v>
      </c>
      <c r="H16" s="54">
        <v>4</v>
      </c>
      <c r="I16" s="55">
        <f t="shared" si="0"/>
        <v>12</v>
      </c>
      <c r="J16" s="56" t="str">
        <f>IF($I16="","",INDEX(Anleitung!$C$23:$C$26,MATCH($I16,Anleitung!$A$23:$A$26,1)))</f>
        <v>Erheblich</v>
      </c>
      <c r="K16" s="57" t="s">
        <v>40</v>
      </c>
      <c r="L16" s="53" t="s">
        <v>157</v>
      </c>
      <c r="M16" s="58">
        <v>46326</v>
      </c>
      <c r="N16" s="59" t="s">
        <v>47</v>
      </c>
      <c r="P16" t="str">
        <f>IF($I16="","",$G16&amp;"-"&amp;$H16&amp;"-"&amp;COUNTIFS($G$8:$G16,$G16,$H$8:$H16,$H16))</f>
        <v>3-4-3</v>
      </c>
      <c r="Q16">
        <f t="shared" si="1"/>
        <v>12.000159999999999</v>
      </c>
    </row>
    <row r="17" spans="1:17" ht="42" customHeight="1" x14ac:dyDescent="0.25">
      <c r="A17" s="50" t="s">
        <v>158</v>
      </c>
      <c r="B17" s="51" t="s">
        <v>57</v>
      </c>
      <c r="C17" s="52" t="s">
        <v>159</v>
      </c>
      <c r="D17" s="53" t="s">
        <v>160</v>
      </c>
      <c r="E17" s="53" t="s">
        <v>161</v>
      </c>
      <c r="F17" s="53" t="s">
        <v>156</v>
      </c>
      <c r="G17" s="54">
        <v>3</v>
      </c>
      <c r="H17" s="54">
        <v>2</v>
      </c>
      <c r="I17" s="55">
        <f t="shared" si="0"/>
        <v>6</v>
      </c>
      <c r="J17" s="56" t="str">
        <f>IF($I17="","",INDEX(Anleitung!$C$23:$C$26,MATCH($I17,Anleitung!$A$23:$A$26,1)))</f>
        <v>Spürbar</v>
      </c>
      <c r="K17" s="57" t="s">
        <v>46</v>
      </c>
      <c r="L17" s="53" t="s">
        <v>162</v>
      </c>
      <c r="M17" s="58">
        <v>46295</v>
      </c>
      <c r="N17" s="59" t="s">
        <v>59</v>
      </c>
      <c r="P17" t="str">
        <f>IF($I17="","",$G17&amp;"-"&amp;$H17&amp;"-"&amp;COUNTIFS($G$8:$G17,$G17,$H$8:$H17,$H17))</f>
        <v>3-2-1</v>
      </c>
      <c r="Q17">
        <f t="shared" si="1"/>
        <v>6.0001699999999998</v>
      </c>
    </row>
    <row r="18" spans="1:17" ht="42" customHeight="1" x14ac:dyDescent="0.25">
      <c r="A18" s="50" t="s">
        <v>163</v>
      </c>
      <c r="B18" s="51" t="s">
        <v>63</v>
      </c>
      <c r="C18" s="52" t="s">
        <v>164</v>
      </c>
      <c r="D18" s="53" t="s">
        <v>165</v>
      </c>
      <c r="E18" s="53" t="s">
        <v>166</v>
      </c>
      <c r="F18" s="53" t="s">
        <v>167</v>
      </c>
      <c r="G18" s="54">
        <v>2</v>
      </c>
      <c r="H18" s="54">
        <v>3</v>
      </c>
      <c r="I18" s="55">
        <f t="shared" si="0"/>
        <v>6</v>
      </c>
      <c r="J18" s="56" t="str">
        <f>IF($I18="","",INDEX(Anleitung!$C$23:$C$26,MATCH($I18,Anleitung!$A$23:$A$26,1)))</f>
        <v>Spürbar</v>
      </c>
      <c r="K18" s="57" t="s">
        <v>46</v>
      </c>
      <c r="L18" s="53" t="s">
        <v>168</v>
      </c>
      <c r="M18" s="58">
        <v>46112</v>
      </c>
      <c r="N18" s="59" t="s">
        <v>53</v>
      </c>
      <c r="P18" t="str">
        <f>IF($I18="","",$G18&amp;"-"&amp;$H18&amp;"-"&amp;COUNTIFS($G$8:$G18,$G18,$H$8:$H18,$H18))</f>
        <v>2-3-1</v>
      </c>
      <c r="Q18">
        <f t="shared" si="1"/>
        <v>6.0001800000000003</v>
      </c>
    </row>
    <row r="19" spans="1:17" ht="42" customHeight="1" x14ac:dyDescent="0.25">
      <c r="A19" s="50" t="s">
        <v>169</v>
      </c>
      <c r="B19" s="51" t="s">
        <v>63</v>
      </c>
      <c r="C19" s="52" t="s">
        <v>170</v>
      </c>
      <c r="D19" s="53" t="s">
        <v>171</v>
      </c>
      <c r="E19" s="53" t="s">
        <v>172</v>
      </c>
      <c r="F19" s="53" t="s">
        <v>156</v>
      </c>
      <c r="G19" s="54">
        <v>4</v>
      </c>
      <c r="H19" s="54">
        <v>2</v>
      </c>
      <c r="I19" s="55">
        <f t="shared" si="0"/>
        <v>8</v>
      </c>
      <c r="J19" s="56" t="str">
        <f>IF($I19="","",INDEX(Anleitung!$C$23:$C$26,MATCH($I19,Anleitung!$A$23:$A$26,1)))</f>
        <v>Spürbar</v>
      </c>
      <c r="K19" s="57" t="s">
        <v>52</v>
      </c>
      <c r="L19" s="53" t="s">
        <v>173</v>
      </c>
      <c r="M19" s="58">
        <v>46142</v>
      </c>
      <c r="N19" s="59" t="s">
        <v>47</v>
      </c>
      <c r="P19" t="str">
        <f>IF($I19="","",$G19&amp;"-"&amp;$H19&amp;"-"&amp;COUNTIFS($G$8:$G19,$G19,$H$8:$H19,$H19))</f>
        <v>4-2-1</v>
      </c>
      <c r="Q19">
        <f t="shared" si="1"/>
        <v>8.0001899999999999</v>
      </c>
    </row>
    <row r="20" spans="1:17" ht="42" customHeight="1" x14ac:dyDescent="0.25">
      <c r="A20" s="50" t="s">
        <v>174</v>
      </c>
      <c r="B20" s="51" t="s">
        <v>67</v>
      </c>
      <c r="C20" s="52" t="s">
        <v>175</v>
      </c>
      <c r="D20" s="53" t="s">
        <v>176</v>
      </c>
      <c r="E20" s="53" t="s">
        <v>177</v>
      </c>
      <c r="F20" s="53" t="s">
        <v>178</v>
      </c>
      <c r="G20" s="54">
        <v>2</v>
      </c>
      <c r="H20" s="54">
        <v>4</v>
      </c>
      <c r="I20" s="55">
        <f t="shared" si="0"/>
        <v>8</v>
      </c>
      <c r="J20" s="56" t="str">
        <f>IF($I20="","",INDEX(Anleitung!$C$23:$C$26,MATCH($I20,Anleitung!$A$23:$A$26,1)))</f>
        <v>Spürbar</v>
      </c>
      <c r="K20" s="57" t="s">
        <v>46</v>
      </c>
      <c r="L20" s="53" t="s">
        <v>179</v>
      </c>
      <c r="M20" s="58">
        <v>46295</v>
      </c>
      <c r="N20" s="59" t="s">
        <v>47</v>
      </c>
      <c r="P20" t="str">
        <f>IF($I20="","",$G20&amp;"-"&amp;$H20&amp;"-"&amp;COUNTIFS($G$8:$G20,$G20,$H$8:$H20,$H20))</f>
        <v>2-4-2</v>
      </c>
      <c r="Q20">
        <f t="shared" si="1"/>
        <v>8.0001999999999995</v>
      </c>
    </row>
    <row r="21" spans="1:17" ht="42" customHeight="1" x14ac:dyDescent="0.25">
      <c r="A21" s="50" t="s">
        <v>180</v>
      </c>
      <c r="B21" s="51" t="s">
        <v>67</v>
      </c>
      <c r="C21" s="52" t="s">
        <v>181</v>
      </c>
      <c r="D21" s="53" t="s">
        <v>182</v>
      </c>
      <c r="E21" s="53" t="s">
        <v>183</v>
      </c>
      <c r="F21" s="53" t="s">
        <v>184</v>
      </c>
      <c r="G21" s="54">
        <v>2</v>
      </c>
      <c r="H21" s="54">
        <v>2</v>
      </c>
      <c r="I21" s="55">
        <f t="shared" si="0"/>
        <v>4</v>
      </c>
      <c r="J21" s="56" t="str">
        <f>IF($I21="","",INDEX(Anleitung!$C$23:$C$26,MATCH($I21,Anleitung!$A$23:$A$26,1)))</f>
        <v>Gering</v>
      </c>
      <c r="K21" s="57" t="s">
        <v>46</v>
      </c>
      <c r="L21" s="53" t="s">
        <v>185</v>
      </c>
      <c r="M21" s="58">
        <v>46326</v>
      </c>
      <c r="N21" s="59" t="s">
        <v>41</v>
      </c>
      <c r="P21" t="str">
        <f>IF($I21="","",$G21&amp;"-"&amp;$H21&amp;"-"&amp;COUNTIFS($G$8:$G21,$G21,$H$8:$H21,$H21))</f>
        <v>2-2-1</v>
      </c>
      <c r="Q21">
        <f t="shared" si="1"/>
        <v>4.00021</v>
      </c>
    </row>
    <row r="22" spans="1:17" ht="42" customHeight="1" x14ac:dyDescent="0.25">
      <c r="A22" s="50" t="s">
        <v>186</v>
      </c>
      <c r="B22" s="51" t="s">
        <v>68</v>
      </c>
      <c r="C22" s="52" t="s">
        <v>187</v>
      </c>
      <c r="D22" s="53" t="s">
        <v>188</v>
      </c>
      <c r="E22" s="53" t="s">
        <v>189</v>
      </c>
      <c r="F22" s="53" t="s">
        <v>190</v>
      </c>
      <c r="G22" s="54">
        <v>2</v>
      </c>
      <c r="H22" s="54">
        <v>5</v>
      </c>
      <c r="I22" s="55">
        <f t="shared" si="0"/>
        <v>10</v>
      </c>
      <c r="J22" s="56" t="str">
        <f>IF($I22="","",INDEX(Anleitung!$C$23:$C$26,MATCH($I22,Anleitung!$A$23:$A$26,1)))</f>
        <v>Erheblich</v>
      </c>
      <c r="K22" s="57" t="s">
        <v>46</v>
      </c>
      <c r="L22" s="53" t="s">
        <v>191</v>
      </c>
      <c r="M22" s="58">
        <v>46387</v>
      </c>
      <c r="N22" s="59" t="s">
        <v>47</v>
      </c>
      <c r="P22" t="str">
        <f>IF($I22="","",$G22&amp;"-"&amp;$H22&amp;"-"&amp;COUNTIFS($G$8:$G22,$G22,$H$8:$H22,$H22))</f>
        <v>2-5-1</v>
      </c>
      <c r="Q22">
        <f t="shared" si="1"/>
        <v>10.000220000000001</v>
      </c>
    </row>
    <row r="23" spans="1:17" ht="42" customHeight="1" x14ac:dyDescent="0.25">
      <c r="A23" s="50" t="s">
        <v>192</v>
      </c>
      <c r="B23" s="51" t="s">
        <v>68</v>
      </c>
      <c r="C23" s="52" t="s">
        <v>193</v>
      </c>
      <c r="D23" s="53" t="s">
        <v>194</v>
      </c>
      <c r="E23" s="53" t="s">
        <v>195</v>
      </c>
      <c r="F23" s="53" t="s">
        <v>196</v>
      </c>
      <c r="G23" s="54">
        <v>4</v>
      </c>
      <c r="H23" s="54">
        <v>3</v>
      </c>
      <c r="I23" s="55">
        <f t="shared" si="0"/>
        <v>12</v>
      </c>
      <c r="J23" s="56" t="str">
        <f>IF($I23="","",INDEX(Anleitung!$C$23:$C$26,MATCH($I23,Anleitung!$A$23:$A$26,1)))</f>
        <v>Erheblich</v>
      </c>
      <c r="K23" s="57" t="s">
        <v>46</v>
      </c>
      <c r="L23" s="53" t="s">
        <v>197</v>
      </c>
      <c r="M23" s="58">
        <v>46295</v>
      </c>
      <c r="N23" s="59" t="s">
        <v>41</v>
      </c>
      <c r="P23" t="str">
        <f>IF($I23="","",$G23&amp;"-"&amp;$H23&amp;"-"&amp;COUNTIFS($G$8:$G23,$G23,$H$8:$H23,$H23))</f>
        <v>4-3-2</v>
      </c>
      <c r="Q23">
        <f t="shared" si="1"/>
        <v>12.00023</v>
      </c>
    </row>
    <row r="24" spans="1:17" ht="42" customHeight="1" x14ac:dyDescent="0.25">
      <c r="A24" s="50" t="s">
        <v>198</v>
      </c>
      <c r="B24" s="51" t="s">
        <v>70</v>
      </c>
      <c r="C24" s="52" t="s">
        <v>199</v>
      </c>
      <c r="D24" s="53" t="s">
        <v>200</v>
      </c>
      <c r="E24" s="53" t="s">
        <v>201</v>
      </c>
      <c r="F24" s="53" t="s">
        <v>202</v>
      </c>
      <c r="G24" s="54">
        <v>1</v>
      </c>
      <c r="H24" s="54">
        <v>3</v>
      </c>
      <c r="I24" s="55">
        <f t="shared" si="0"/>
        <v>3</v>
      </c>
      <c r="J24" s="56" t="str">
        <f>IF($I24="","",INDEX(Anleitung!$C$23:$C$26,MATCH($I24,Anleitung!$A$23:$A$26,1)))</f>
        <v>Gering</v>
      </c>
      <c r="K24" s="57" t="s">
        <v>46</v>
      </c>
      <c r="L24" s="53" t="s">
        <v>203</v>
      </c>
      <c r="M24" s="58">
        <v>46295</v>
      </c>
      <c r="N24" s="59" t="s">
        <v>41</v>
      </c>
      <c r="P24" t="str">
        <f>IF($I24="","",$G24&amp;"-"&amp;$H24&amp;"-"&amp;COUNTIFS($G$8:$G24,$G24,$H$8:$H24,$H24))</f>
        <v>1-3-1</v>
      </c>
      <c r="Q24">
        <f t="shared" si="1"/>
        <v>3.0002399999999998</v>
      </c>
    </row>
    <row r="25" spans="1:17" ht="42" customHeight="1" x14ac:dyDescent="0.25">
      <c r="A25" s="50" t="s">
        <v>204</v>
      </c>
      <c r="B25" s="51" t="s">
        <v>70</v>
      </c>
      <c r="C25" s="52" t="s">
        <v>205</v>
      </c>
      <c r="D25" s="53" t="s">
        <v>206</v>
      </c>
      <c r="E25" s="53" t="s">
        <v>207</v>
      </c>
      <c r="F25" s="53" t="s">
        <v>208</v>
      </c>
      <c r="G25" s="54">
        <v>3</v>
      </c>
      <c r="H25" s="54">
        <v>3</v>
      </c>
      <c r="I25" s="55">
        <f t="shared" si="0"/>
        <v>9</v>
      </c>
      <c r="J25" s="56" t="str">
        <f>IF($I25="","",INDEX(Anleitung!$C$23:$C$26,MATCH($I25,Anleitung!$A$23:$A$26,1)))</f>
        <v>Spürbar</v>
      </c>
      <c r="K25" s="57" t="s">
        <v>46</v>
      </c>
      <c r="L25" s="53" t="s">
        <v>209</v>
      </c>
      <c r="M25" s="58">
        <v>46173</v>
      </c>
      <c r="N25" s="59" t="s">
        <v>53</v>
      </c>
      <c r="P25" t="str">
        <f>IF($I25="","",$G25&amp;"-"&amp;$H25&amp;"-"&amp;COUNTIFS($G$8:$G25,$G25,$H$8:$H25,$H25))</f>
        <v>3-3-3</v>
      </c>
      <c r="Q25">
        <f t="shared" si="1"/>
        <v>9.0002499999999994</v>
      </c>
    </row>
    <row r="26" spans="1:17" ht="42" customHeight="1" x14ac:dyDescent="0.25">
      <c r="A26" s="50"/>
      <c r="B26" s="51"/>
      <c r="C26" s="52"/>
      <c r="D26" s="53"/>
      <c r="E26" s="53"/>
      <c r="F26" s="53"/>
      <c r="G26" s="54"/>
      <c r="H26" s="54"/>
      <c r="I26" s="55" t="str">
        <f t="shared" si="0"/>
        <v/>
      </c>
      <c r="J26" s="56" t="str">
        <f>IF($I26="","",INDEX(Anleitung!$C$23:$C$26,MATCH($I26,Anleitung!$A$23:$A$26,1)))</f>
        <v/>
      </c>
      <c r="K26" s="57"/>
      <c r="L26" s="53"/>
      <c r="M26" s="58"/>
      <c r="N26" s="59"/>
      <c r="P26" t="str">
        <f>IF($I26="","",$G26&amp;"-"&amp;$H26&amp;"-"&amp;COUNTIFS($G$8:$G26,$G26,$H$8:$H26,$H26))</f>
        <v/>
      </c>
      <c r="Q26" t="str">
        <f t="shared" si="1"/>
        <v/>
      </c>
    </row>
    <row r="27" spans="1:17" ht="42" customHeight="1" x14ac:dyDescent="0.25">
      <c r="A27" s="50"/>
      <c r="B27" s="51"/>
      <c r="C27" s="52"/>
      <c r="D27" s="53"/>
      <c r="E27" s="53"/>
      <c r="F27" s="53"/>
      <c r="G27" s="54"/>
      <c r="H27" s="54"/>
      <c r="I27" s="55" t="str">
        <f t="shared" si="0"/>
        <v/>
      </c>
      <c r="J27" s="56" t="str">
        <f>IF($I27="","",INDEX(Anleitung!$C$23:$C$26,MATCH($I27,Anleitung!$A$23:$A$26,1)))</f>
        <v/>
      </c>
      <c r="K27" s="57"/>
      <c r="L27" s="53"/>
      <c r="M27" s="58"/>
      <c r="N27" s="59"/>
      <c r="P27" t="str">
        <f>IF($I27="","",$G27&amp;"-"&amp;$H27&amp;"-"&amp;COUNTIFS($G$8:$G27,$G27,$H$8:$H27,$H27))</f>
        <v/>
      </c>
      <c r="Q27" t="str">
        <f t="shared" si="1"/>
        <v/>
      </c>
    </row>
    <row r="28" spans="1:17" ht="42" customHeight="1" x14ac:dyDescent="0.25">
      <c r="A28" s="50"/>
      <c r="B28" s="51"/>
      <c r="C28" s="52"/>
      <c r="D28" s="53"/>
      <c r="E28" s="53"/>
      <c r="F28" s="53"/>
      <c r="G28" s="54"/>
      <c r="H28" s="54"/>
      <c r="I28" s="55" t="str">
        <f t="shared" si="0"/>
        <v/>
      </c>
      <c r="J28" s="56" t="str">
        <f>IF($I28="","",INDEX(Anleitung!$C$23:$C$26,MATCH($I28,Anleitung!$A$23:$A$26,1)))</f>
        <v/>
      </c>
      <c r="K28" s="57"/>
      <c r="L28" s="53"/>
      <c r="M28" s="58"/>
      <c r="N28" s="59"/>
      <c r="P28" t="str">
        <f>IF($I28="","",$G28&amp;"-"&amp;$H28&amp;"-"&amp;COUNTIFS($G$8:$G28,$G28,$H$8:$H28,$H28))</f>
        <v/>
      </c>
      <c r="Q28" t="str">
        <f t="shared" si="1"/>
        <v/>
      </c>
    </row>
    <row r="29" spans="1:17" ht="42" customHeight="1" x14ac:dyDescent="0.25">
      <c r="A29" s="50"/>
      <c r="B29" s="51"/>
      <c r="C29" s="52"/>
      <c r="D29" s="53"/>
      <c r="E29" s="53"/>
      <c r="F29" s="53"/>
      <c r="G29" s="54"/>
      <c r="H29" s="54"/>
      <c r="I29" s="55" t="str">
        <f t="shared" si="0"/>
        <v/>
      </c>
      <c r="J29" s="56" t="str">
        <f>IF($I29="","",INDEX(Anleitung!$C$23:$C$26,MATCH($I29,Anleitung!$A$23:$A$26,1)))</f>
        <v/>
      </c>
      <c r="K29" s="57"/>
      <c r="L29" s="53"/>
      <c r="M29" s="58"/>
      <c r="N29" s="59"/>
      <c r="P29" t="str">
        <f>IF($I29="","",$G29&amp;"-"&amp;$H29&amp;"-"&amp;COUNTIFS($G$8:$G29,$G29,$H$8:$H29,$H29))</f>
        <v/>
      </c>
      <c r="Q29" t="str">
        <f t="shared" si="1"/>
        <v/>
      </c>
    </row>
    <row r="30" spans="1:17" ht="42" customHeight="1" x14ac:dyDescent="0.25">
      <c r="A30" s="50"/>
      <c r="B30" s="51"/>
      <c r="C30" s="52"/>
      <c r="D30" s="53"/>
      <c r="E30" s="53"/>
      <c r="F30" s="53"/>
      <c r="G30" s="54"/>
      <c r="H30" s="54"/>
      <c r="I30" s="55" t="str">
        <f t="shared" si="0"/>
        <v/>
      </c>
      <c r="J30" s="56" t="str">
        <f>IF($I30="","",INDEX(Anleitung!$C$23:$C$26,MATCH($I30,Anleitung!$A$23:$A$26,1)))</f>
        <v/>
      </c>
      <c r="K30" s="57"/>
      <c r="L30" s="53"/>
      <c r="M30" s="58"/>
      <c r="N30" s="59"/>
      <c r="P30" t="str">
        <f>IF($I30="","",$G30&amp;"-"&amp;$H30&amp;"-"&amp;COUNTIFS($G$8:$G30,$G30,$H$8:$H30,$H30))</f>
        <v/>
      </c>
      <c r="Q30" t="str">
        <f t="shared" si="1"/>
        <v/>
      </c>
    </row>
    <row r="31" spans="1:17" ht="42" customHeight="1" x14ac:dyDescent="0.25">
      <c r="A31" s="50"/>
      <c r="B31" s="51"/>
      <c r="C31" s="52"/>
      <c r="D31" s="53"/>
      <c r="E31" s="53"/>
      <c r="F31" s="53"/>
      <c r="G31" s="54"/>
      <c r="H31" s="54"/>
      <c r="I31" s="55" t="str">
        <f t="shared" si="0"/>
        <v/>
      </c>
      <c r="J31" s="56" t="str">
        <f>IF($I31="","",INDEX(Anleitung!$C$23:$C$26,MATCH($I31,Anleitung!$A$23:$A$26,1)))</f>
        <v/>
      </c>
      <c r="K31" s="57"/>
      <c r="L31" s="53"/>
      <c r="M31" s="58"/>
      <c r="N31" s="59"/>
      <c r="P31" t="str">
        <f>IF($I31="","",$G31&amp;"-"&amp;$H31&amp;"-"&amp;COUNTIFS($G$8:$G31,$G31,$H$8:$H31,$H31))</f>
        <v/>
      </c>
      <c r="Q31" t="str">
        <f t="shared" si="1"/>
        <v/>
      </c>
    </row>
    <row r="32" spans="1:17" ht="42" customHeight="1" x14ac:dyDescent="0.25">
      <c r="A32" s="50"/>
      <c r="B32" s="51"/>
      <c r="C32" s="52"/>
      <c r="D32" s="53"/>
      <c r="E32" s="53"/>
      <c r="F32" s="53"/>
      <c r="G32" s="54"/>
      <c r="H32" s="54"/>
      <c r="I32" s="55" t="str">
        <f t="shared" si="0"/>
        <v/>
      </c>
      <c r="J32" s="56" t="str">
        <f>IF($I32="","",INDEX(Anleitung!$C$23:$C$26,MATCH($I32,Anleitung!$A$23:$A$26,1)))</f>
        <v/>
      </c>
      <c r="K32" s="57"/>
      <c r="L32" s="53"/>
      <c r="M32" s="58"/>
      <c r="N32" s="59"/>
      <c r="P32" t="str">
        <f>IF($I32="","",$G32&amp;"-"&amp;$H32&amp;"-"&amp;COUNTIFS($G$8:$G32,$G32,$H$8:$H32,$H32))</f>
        <v/>
      </c>
      <c r="Q32" t="str">
        <f t="shared" si="1"/>
        <v/>
      </c>
    </row>
    <row r="34" spans="1:14" ht="25.5" customHeight="1" x14ac:dyDescent="0.25">
      <c r="A34" s="107" t="s">
        <v>210</v>
      </c>
      <c r="B34" s="107"/>
      <c r="C34" s="107"/>
      <c r="D34" s="107"/>
      <c r="E34" s="107"/>
      <c r="F34" s="107"/>
      <c r="G34" s="60">
        <f>IFERROR(ROUND(AVERAGE(G8:G32),1),"")</f>
        <v>2.7</v>
      </c>
      <c r="H34" s="60">
        <f>IFERROR(ROUND(AVERAGE(H8:H32),1),"")</f>
        <v>3.4</v>
      </c>
      <c r="I34" s="60">
        <f>IFERROR(ROUND(AVERAGE(I8:I32),1),"")</f>
        <v>8.9</v>
      </c>
      <c r="J34" s="61"/>
      <c r="K34" s="61"/>
      <c r="L34" s="61" t="str">
        <f>COUNTA(C8:C32)&amp;" Risiken erfasst · Bewertung erfolgt über die Spalten E und A"</f>
        <v>18 Risiken erfasst · Bewertung erfolgt über die Spalten E und A</v>
      </c>
      <c r="M34" s="61"/>
      <c r="N34" s="61"/>
    </row>
  </sheetData>
  <autoFilter ref="A7:N32" xr:uid="{00000000-0009-0000-0000-000001000000}"/>
  <mergeCells count="7">
    <mergeCell ref="A34:F34"/>
    <mergeCell ref="A1:N1"/>
    <mergeCell ref="A2:N2"/>
    <mergeCell ref="A3:N3"/>
    <mergeCell ref="A6:F6"/>
    <mergeCell ref="G6:J6"/>
    <mergeCell ref="K6:N6"/>
  </mergeCells>
  <conditionalFormatting sqref="I8:I32">
    <cfRule type="cellIs" dxfId="28" priority="6" operator="greaterThanOrEqual">
      <formula>15</formula>
    </cfRule>
    <cfRule type="cellIs" dxfId="27" priority="7" operator="greaterThanOrEqual">
      <formula>10</formula>
    </cfRule>
    <cfRule type="cellIs" dxfId="26" priority="8" operator="greaterThanOrEqual">
      <formula>5</formula>
    </cfRule>
    <cfRule type="cellIs" dxfId="25" priority="9" operator="greaterThanOrEqual">
      <formula>0</formula>
    </cfRule>
  </conditionalFormatting>
  <conditionalFormatting sqref="J8:J32">
    <cfRule type="cellIs" dxfId="24" priority="2" operator="equal">
      <formula>"Kritisch"</formula>
    </cfRule>
    <cfRule type="cellIs" dxfId="23" priority="3" operator="equal">
      <formula>"Erheblich"</formula>
    </cfRule>
    <cfRule type="cellIs" dxfId="22" priority="4" operator="equal">
      <formula>"Spürbar"</formula>
    </cfRule>
    <cfRule type="cellIs" dxfId="21" priority="5" operator="equal">
      <formula>"Gering"</formula>
    </cfRule>
  </conditionalFormatting>
  <conditionalFormatting sqref="M8:M32">
    <cfRule type="expression" dxfId="20" priority="14">
      <formula>AND($M8&lt;&gt;"",$M8&lt;TODAY(),OR($N8="Offen",$N8="In Umsetzung"))</formula>
    </cfRule>
  </conditionalFormatting>
  <conditionalFormatting sqref="N8:N32">
    <cfRule type="cellIs" dxfId="19" priority="10" operator="equal">
      <formula>"Offen"</formula>
    </cfRule>
    <cfRule type="cellIs" dxfId="18" priority="11" operator="equal">
      <formula>"In Umsetzung"</formula>
    </cfRule>
    <cfRule type="cellIs" dxfId="17" priority="12" operator="equal">
      <formula>"Umgesetzt"</formula>
    </cfRule>
    <cfRule type="cellIs" dxfId="16" priority="13" operator="equal">
      <formula>"Beobachtung"</formula>
    </cfRule>
  </conditionalFormatting>
  <pageMargins left="0.75" right="0.75" top="1" bottom="1" header="0.511811023622047" footer="0.511811023622047"/>
  <pageSetup orientation="landscape" horizontalDpi="300" verticalDpi="300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Ungültiger Wert" error="Bitte einen Eintrag aus der Liste verwenden." promptTitle="Risikokategorie" prompt="Kategorie aus der Liste wählen." xr:uid="{00000000-0002-0000-0100-000000000000}">
          <x14:formula1>
            <xm:f>Anleitung!$G$14:$G$21</xm:f>
          </x14:formula1>
          <x14:formula2>
            <xm:f>0</xm:f>
          </x14:formula2>
          <xm:sqref>B8:B32</xm:sqref>
        </x14:dataValidation>
        <x14:dataValidation type="list" allowBlank="1" showInputMessage="1" showErrorMessage="1" errorTitle="Ungültiger Wert" error="Bitte einen Eintrag aus der Liste verwenden." promptTitle="Eintrittswahrscheinlichkeit" prompt="Stufe 1 bis 5 gemäß Blatt »Anleitung«." xr:uid="{00000000-0002-0000-0100-000001000000}">
          <x14:formula1>
            <xm:f>Anleitung!$A$7:$A$11</xm:f>
          </x14:formula1>
          <x14:formula2>
            <xm:f>0</xm:f>
          </x14:formula2>
          <xm:sqref>G8:G32</xm:sqref>
        </x14:dataValidation>
        <x14:dataValidation type="list" allowBlank="1" showInputMessage="1" showErrorMessage="1" errorTitle="Ungültiger Wert" error="Bitte einen Eintrag aus der Liste verwenden." promptTitle="Auswirkung" prompt="Stufe 1 bis 5 gemäß Blatt »Anleitung«." xr:uid="{00000000-0002-0000-0100-000002000000}">
          <x14:formula1>
            <xm:f>Anleitung!$A$15:$A$19</xm:f>
          </x14:formula1>
          <x14:formula2>
            <xm:f>0</xm:f>
          </x14:formula2>
          <xm:sqref>H8:H32</xm:sqref>
        </x14:dataValidation>
        <x14:dataValidation type="list" allowBlank="1" showInputMessage="1" showErrorMessage="1" errorTitle="Ungültiger Wert" error="Bitte einen Eintrag aus der Liste verwenden." promptTitle="Risikostrategie" prompt="Vermeiden, Reduzieren, Übertragen oder Akzeptieren." xr:uid="{00000000-0002-0000-0100-000003000000}">
          <x14:formula1>
            <xm:f>Anleitung!$H$14:$H$17</xm:f>
          </x14:formula1>
          <x14:formula2>
            <xm:f>0</xm:f>
          </x14:formula2>
          <xm:sqref>K8:K32</xm:sqref>
        </x14:dataValidation>
        <x14:dataValidation type="list" allowBlank="1" showInputMessage="1" showErrorMessage="1" errorTitle="Ungültiger Wert" error="Bitte einen Eintrag aus der Liste verwenden." promptTitle="Bearbeitungsstatus" prompt="Aktuellen Stand der Maßnahme wählen." xr:uid="{00000000-0002-0000-0100-000004000000}">
          <x14:formula1>
            <xm:f>Anleitung!$I$14:$I$17</xm:f>
          </x14:formula1>
          <x14:formula2>
            <xm:f>0</xm:f>
          </x14:formula2>
          <xm:sqref>N8:N32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05B45"/>
    <pageSetUpPr fitToPage="1"/>
  </sheetPr>
  <dimension ref="A1:N32"/>
  <sheetViews>
    <sheetView showGridLines="0" tabSelected="1" zoomScaleNormal="100" workbookViewId="0">
      <selection activeCell="A2" sqref="A2:N2"/>
    </sheetView>
  </sheetViews>
  <sheetFormatPr baseColWidth="10" defaultColWidth="8.7109375" defaultRowHeight="15" x14ac:dyDescent="0.25"/>
  <cols>
    <col min="1" max="1" width="2.42578125" customWidth="1"/>
    <col min="2" max="2" width="4.42578125" customWidth="1"/>
    <col min="3" max="3" width="24" customWidth="1"/>
    <col min="4" max="8" width="19" customWidth="1"/>
    <col min="9" max="9" width="2.42578125" customWidth="1"/>
    <col min="10" max="10" width="9" customWidth="1"/>
    <col min="11" max="11" width="42" customWidth="1"/>
    <col min="12" max="12" width="26" customWidth="1"/>
    <col min="13" max="13" width="11" customWidth="1"/>
    <col min="14" max="14" width="15" customWidth="1"/>
  </cols>
  <sheetData>
    <row r="1" spans="1:14" ht="33.75" customHeight="1" x14ac:dyDescent="0.25">
      <c r="A1" s="14" t="s">
        <v>256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8" customHeight="1" x14ac:dyDescent="0.25">
      <c r="A2" s="13" t="s">
        <v>211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4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spans="1:14" ht="24.75" customHeight="1" x14ac:dyDescent="0.25">
      <c r="B5" s="22" t="s">
        <v>212</v>
      </c>
      <c r="J5" s="15" t="s">
        <v>213</v>
      </c>
    </row>
    <row r="6" spans="1:14" ht="19.5" customHeight="1" x14ac:dyDescent="0.25">
      <c r="B6" s="11" t="s">
        <v>214</v>
      </c>
      <c r="C6" s="11"/>
      <c r="D6" s="11"/>
      <c r="E6" s="11"/>
      <c r="F6" s="11"/>
      <c r="G6" s="11"/>
      <c r="H6" s="11"/>
      <c r="J6" s="11" t="s">
        <v>215</v>
      </c>
      <c r="K6" s="11"/>
      <c r="L6" s="11"/>
      <c r="M6" s="11"/>
      <c r="N6" s="11"/>
    </row>
    <row r="7" spans="1:14" ht="31.5" customHeight="1" x14ac:dyDescent="0.25">
      <c r="C7" s="62" t="s">
        <v>216</v>
      </c>
      <c r="D7" s="63">
        <v>1</v>
      </c>
      <c r="E7" s="64">
        <v>2</v>
      </c>
      <c r="F7" s="65">
        <v>3</v>
      </c>
      <c r="G7" s="66">
        <v>4</v>
      </c>
      <c r="H7" s="67">
        <v>5</v>
      </c>
      <c r="J7" s="16" t="s">
        <v>217</v>
      </c>
      <c r="K7" s="16" t="s">
        <v>98</v>
      </c>
      <c r="L7" s="16" t="s">
        <v>35</v>
      </c>
      <c r="M7" s="16" t="s">
        <v>104</v>
      </c>
      <c r="N7" s="16" t="s">
        <v>107</v>
      </c>
    </row>
    <row r="8" spans="1:14" ht="51.75" customHeight="1" x14ac:dyDescent="0.25">
      <c r="B8" s="10" t="s">
        <v>218</v>
      </c>
      <c r="C8" s="68">
        <v>5</v>
      </c>
      <c r="D8" s="69" t="str">
        <f>IFERROR(INDEX(Risikoliste!$A$8:$A$32,MATCH($C8&amp;"-"&amp;D$7&amp;"-"&amp;"1",Risikoliste!$P$8:$P$32,0)),"")&amp;IFERROR(CHAR(10)&amp;INDEX(Risikoliste!$A$8:$A$32,MATCH($C8&amp;"-"&amp;D$7&amp;"-"&amp;"2",Risikoliste!$P$8:$P$32,0)),"")&amp;IFERROR(CHAR(10)&amp;INDEX(Risikoliste!$A$8:$A$32,MATCH($C8&amp;"-"&amp;D$7&amp;"-"&amp;"3",Risikoliste!$P$8:$P$32,0)),"")&amp;IF(COUNTIFS(Risikoliste!$G$8:$G$32,$C8,Risikoliste!$H$8:$H$32,D$7)&gt;3,CHAR(10)&amp;"+"&amp;(COUNTIFS(Risikoliste!$G$8:$G$32,$C8,Risikoliste!$H$8:$H$32,D$7)-3)&amp;" weitere","")</f>
        <v/>
      </c>
      <c r="E8" s="70" t="str">
        <f>IFERROR(INDEX(Risikoliste!$A$8:$A$32,MATCH($C8&amp;"-"&amp;E$7&amp;"-"&amp;"1",Risikoliste!$P$8:$P$32,0)),"")&amp;IFERROR(CHAR(10)&amp;INDEX(Risikoliste!$A$8:$A$32,MATCH($C8&amp;"-"&amp;E$7&amp;"-"&amp;"2",Risikoliste!$P$8:$P$32,0)),"")&amp;IFERROR(CHAR(10)&amp;INDEX(Risikoliste!$A$8:$A$32,MATCH($C8&amp;"-"&amp;E$7&amp;"-"&amp;"3",Risikoliste!$P$8:$P$32,0)),"")&amp;IF(COUNTIFS(Risikoliste!$G$8:$G$32,$C8,Risikoliste!$H$8:$H$32,E$7)&gt;3,CHAR(10)&amp;"+"&amp;(COUNTIFS(Risikoliste!$G$8:$G$32,$C8,Risikoliste!$H$8:$H$32,E$7)-3)&amp;" weitere","")</f>
        <v/>
      </c>
      <c r="F8" s="71" t="str">
        <f>IFERROR(INDEX(Risikoliste!$A$8:$A$32,MATCH($C8&amp;"-"&amp;F$7&amp;"-"&amp;"1",Risikoliste!$P$8:$P$32,0)),"")&amp;IFERROR(CHAR(10)&amp;INDEX(Risikoliste!$A$8:$A$32,MATCH($C8&amp;"-"&amp;F$7&amp;"-"&amp;"2",Risikoliste!$P$8:$P$32,0)),"")&amp;IFERROR(CHAR(10)&amp;INDEX(Risikoliste!$A$8:$A$32,MATCH($C8&amp;"-"&amp;F$7&amp;"-"&amp;"3",Risikoliste!$P$8:$P$32,0)),"")&amp;IF(COUNTIFS(Risikoliste!$G$8:$G$32,$C8,Risikoliste!$H$8:$H$32,F$7)&gt;3,CHAR(10)&amp;"+"&amp;(COUNTIFS(Risikoliste!$G$8:$G$32,$C8,Risikoliste!$H$8:$H$32,F$7)-3)&amp;" weitere","")</f>
        <v/>
      </c>
      <c r="G8" s="72" t="str">
        <f>IFERROR(INDEX(Risikoliste!$A$8:$A$32,MATCH($C8&amp;"-"&amp;G$7&amp;"-"&amp;"1",Risikoliste!$P$8:$P$32,0)),"")&amp;IFERROR(CHAR(10)&amp;INDEX(Risikoliste!$A$8:$A$32,MATCH($C8&amp;"-"&amp;G$7&amp;"-"&amp;"2",Risikoliste!$P$8:$P$32,0)),"")&amp;IFERROR(CHAR(10)&amp;INDEX(Risikoliste!$A$8:$A$32,MATCH($C8&amp;"-"&amp;G$7&amp;"-"&amp;"3",Risikoliste!$P$8:$P$32,0)),"")&amp;IF(COUNTIFS(Risikoliste!$G$8:$G$32,$C8,Risikoliste!$H$8:$H$32,G$7)&gt;3,CHAR(10)&amp;"+"&amp;(COUNTIFS(Risikoliste!$G$8:$G$32,$C8,Risikoliste!$H$8:$H$32,G$7)-3)&amp;" weitere","")</f>
        <v/>
      </c>
      <c r="H8" s="73" t="str">
        <f>IFERROR(INDEX(Risikoliste!$A$8:$A$32,MATCH($C8&amp;"-"&amp;H$7&amp;"-"&amp;"1",Risikoliste!$P$8:$P$32,0)),"")&amp;IFERROR(CHAR(10)&amp;INDEX(Risikoliste!$A$8:$A$32,MATCH($C8&amp;"-"&amp;H$7&amp;"-"&amp;"2",Risikoliste!$P$8:$P$32,0)),"")&amp;IFERROR(CHAR(10)&amp;INDEX(Risikoliste!$A$8:$A$32,MATCH($C8&amp;"-"&amp;H$7&amp;"-"&amp;"3",Risikoliste!$P$8:$P$32,0)),"")&amp;IF(COUNTIFS(Risikoliste!$G$8:$G$32,$C8,Risikoliste!$H$8:$H$32,H$7)&gt;3,CHAR(10)&amp;"+"&amp;(COUNTIFS(Risikoliste!$G$8:$G$32,$C8,Risikoliste!$H$8:$H$32,H$7)-3)&amp;" weitere","")</f>
        <v/>
      </c>
      <c r="J8" s="74" t="str">
        <f>IF(Risikoliste!$A8="","",Risikoliste!$A8)</f>
        <v>R-01</v>
      </c>
      <c r="K8" s="25" t="str">
        <f>IF(Risikoliste!$C8="","",Risikoliste!$C8)</f>
        <v>Qualitätsmängel in der Leistungserbringung</v>
      </c>
      <c r="L8" s="75" t="str">
        <f>IF(Risikoliste!$B8="","",Risikoliste!$B8)</f>
        <v>Prozesse &amp; Abläufe</v>
      </c>
      <c r="M8" s="76">
        <f>IF(Risikoliste!$I8="","",Risikoliste!$I8)</f>
        <v>9</v>
      </c>
      <c r="N8" s="59" t="str">
        <f>IF(Risikoliste!$N8="","",Risikoliste!$N8)</f>
        <v>In Umsetzung</v>
      </c>
    </row>
    <row r="9" spans="1:14" ht="51.75" customHeight="1" x14ac:dyDescent="0.25">
      <c r="B9" s="10"/>
      <c r="C9" s="77">
        <v>4</v>
      </c>
      <c r="D9" s="78" t="str">
        <f>IFERROR(INDEX(Risikoliste!$A$8:$A$32,MATCH($C9&amp;"-"&amp;D$7&amp;"-"&amp;"1",Risikoliste!$P$8:$P$32,0)),"")&amp;IFERROR(CHAR(10)&amp;INDEX(Risikoliste!$A$8:$A$32,MATCH($C9&amp;"-"&amp;D$7&amp;"-"&amp;"2",Risikoliste!$P$8:$P$32,0)),"")&amp;IFERROR(CHAR(10)&amp;INDEX(Risikoliste!$A$8:$A$32,MATCH($C9&amp;"-"&amp;D$7&amp;"-"&amp;"3",Risikoliste!$P$8:$P$32,0)),"")&amp;IF(COUNTIFS(Risikoliste!$G$8:$G$32,$C9,Risikoliste!$H$8:$H$32,D$7)&gt;3,CHAR(10)&amp;"+"&amp;(COUNTIFS(Risikoliste!$G$8:$G$32,$C9,Risikoliste!$H$8:$H$32,D$7)-3)&amp;" weitere","")</f>
        <v/>
      </c>
      <c r="E9" s="79" t="str">
        <f>IFERROR(INDEX(Risikoliste!$A$8:$A$32,MATCH($C9&amp;"-"&amp;E$7&amp;"-"&amp;"1",Risikoliste!$P$8:$P$32,0)),"")&amp;IFERROR(CHAR(10)&amp;INDEX(Risikoliste!$A$8:$A$32,MATCH($C9&amp;"-"&amp;E$7&amp;"-"&amp;"2",Risikoliste!$P$8:$P$32,0)),"")&amp;IFERROR(CHAR(10)&amp;INDEX(Risikoliste!$A$8:$A$32,MATCH($C9&amp;"-"&amp;E$7&amp;"-"&amp;"3",Risikoliste!$P$8:$P$32,0)),"")&amp;IF(COUNTIFS(Risikoliste!$G$8:$G$32,$C9,Risikoliste!$H$8:$H$32,E$7)&gt;3,CHAR(10)&amp;"+"&amp;(COUNTIFS(Risikoliste!$G$8:$G$32,$C9,Risikoliste!$H$8:$H$32,E$7)-3)&amp;" weitere","")</f>
        <v>R-12</v>
      </c>
      <c r="F9" s="80" t="str">
        <f>IFERROR(INDEX(Risikoliste!$A$8:$A$32,MATCH($C9&amp;"-"&amp;F$7&amp;"-"&amp;"1",Risikoliste!$P$8:$P$32,0)),"")&amp;IFERROR(CHAR(10)&amp;INDEX(Risikoliste!$A$8:$A$32,MATCH($C9&amp;"-"&amp;F$7&amp;"-"&amp;"2",Risikoliste!$P$8:$P$32,0)),"")&amp;IFERROR(CHAR(10)&amp;INDEX(Risikoliste!$A$8:$A$32,MATCH($C9&amp;"-"&amp;F$7&amp;"-"&amp;"3",Risikoliste!$P$8:$P$32,0)),"")&amp;IF(COUNTIFS(Risikoliste!$G$8:$G$32,$C9,Risikoliste!$H$8:$H$32,F$7)&gt;3,CHAR(10)&amp;"+"&amp;(COUNTIFS(Risikoliste!$G$8:$G$32,$C9,Risikoliste!$H$8:$H$32,F$7)-3)&amp;" weitere","")</f>
        <v>R-08
R-16</v>
      </c>
      <c r="G9" s="81" t="str">
        <f>IFERROR(INDEX(Risikoliste!$A$8:$A$32,MATCH($C9&amp;"-"&amp;G$7&amp;"-"&amp;"1",Risikoliste!$P$8:$P$32,0)),"")&amp;IFERROR(CHAR(10)&amp;INDEX(Risikoliste!$A$8:$A$32,MATCH($C9&amp;"-"&amp;G$7&amp;"-"&amp;"2",Risikoliste!$P$8:$P$32,0)),"")&amp;IFERROR(CHAR(10)&amp;INDEX(Risikoliste!$A$8:$A$32,MATCH($C9&amp;"-"&amp;G$7&amp;"-"&amp;"3",Risikoliste!$P$8:$P$32,0)),"")&amp;IF(COUNTIFS(Risikoliste!$G$8:$G$32,$C9,Risikoliste!$H$8:$H$32,G$7)&gt;3,CHAR(10)&amp;"+"&amp;(COUNTIFS(Risikoliste!$G$8:$G$32,$C9,Risikoliste!$H$8:$H$32,G$7)-3)&amp;" weitere","")</f>
        <v/>
      </c>
      <c r="H9" s="72" t="str">
        <f>IFERROR(INDEX(Risikoliste!$A$8:$A$32,MATCH($C9&amp;"-"&amp;H$7&amp;"-"&amp;"1",Risikoliste!$P$8:$P$32,0)),"")&amp;IFERROR(CHAR(10)&amp;INDEX(Risikoliste!$A$8:$A$32,MATCH($C9&amp;"-"&amp;H$7&amp;"-"&amp;"2",Risikoliste!$P$8:$P$32,0)),"")&amp;IFERROR(CHAR(10)&amp;INDEX(Risikoliste!$A$8:$A$32,MATCH($C9&amp;"-"&amp;H$7&amp;"-"&amp;"3",Risikoliste!$P$8:$P$32,0)),"")&amp;IF(COUNTIFS(Risikoliste!$G$8:$G$32,$C9,Risikoliste!$H$8:$H$32,H$7)&gt;3,CHAR(10)&amp;"+"&amp;(COUNTIFS(Risikoliste!$G$8:$G$32,$C9,Risikoliste!$H$8:$H$32,H$7)-3)&amp;" weitere","")</f>
        <v/>
      </c>
      <c r="J9" s="74" t="str">
        <f>IF(Risikoliste!$A9="","",Risikoliste!$A9)</f>
        <v>R-02</v>
      </c>
      <c r="K9" s="25" t="str">
        <f>IF(Risikoliste!$C9="","",Risikoliste!$C9)</f>
        <v>Ausfall eines zentralen Betriebsmittels</v>
      </c>
      <c r="L9" s="75" t="str">
        <f>IF(Risikoliste!$B9="","",Risikoliste!$B9)</f>
        <v>Prozesse &amp; Abläufe</v>
      </c>
      <c r="M9" s="76">
        <f>IF(Risikoliste!$I9="","",Risikoliste!$I9)</f>
        <v>8</v>
      </c>
      <c r="N9" s="59" t="str">
        <f>IF(Risikoliste!$N9="","",Risikoliste!$N9)</f>
        <v>Offen</v>
      </c>
    </row>
    <row r="10" spans="1:14" ht="51.75" customHeight="1" x14ac:dyDescent="0.25">
      <c r="B10" s="10"/>
      <c r="C10" s="82">
        <v>3</v>
      </c>
      <c r="D10" s="83" t="str">
        <f>IFERROR(INDEX(Risikoliste!$A$8:$A$32,MATCH($C10&amp;"-"&amp;D$7&amp;"-"&amp;"1",Risikoliste!$P$8:$P$32,0)),"")&amp;IFERROR(CHAR(10)&amp;INDEX(Risikoliste!$A$8:$A$32,MATCH($C10&amp;"-"&amp;D$7&amp;"-"&amp;"2",Risikoliste!$P$8:$P$32,0)),"")&amp;IFERROR(CHAR(10)&amp;INDEX(Risikoliste!$A$8:$A$32,MATCH($C10&amp;"-"&amp;D$7&amp;"-"&amp;"3",Risikoliste!$P$8:$P$32,0)),"")&amp;IF(COUNTIFS(Risikoliste!$G$8:$G$32,$C10,Risikoliste!$H$8:$H$32,D$7)&gt;3,CHAR(10)&amp;"+"&amp;(COUNTIFS(Risikoliste!$G$8:$G$32,$C10,Risikoliste!$H$8:$H$32,D$7)-3)&amp;" weitere","")</f>
        <v/>
      </c>
      <c r="E10" s="84" t="str">
        <f>IFERROR(INDEX(Risikoliste!$A$8:$A$32,MATCH($C10&amp;"-"&amp;E$7&amp;"-"&amp;"1",Risikoliste!$P$8:$P$32,0)),"")&amp;IFERROR(CHAR(10)&amp;INDEX(Risikoliste!$A$8:$A$32,MATCH($C10&amp;"-"&amp;E$7&amp;"-"&amp;"2",Risikoliste!$P$8:$P$32,0)),"")&amp;IFERROR(CHAR(10)&amp;INDEX(Risikoliste!$A$8:$A$32,MATCH($C10&amp;"-"&amp;E$7&amp;"-"&amp;"3",Risikoliste!$P$8:$P$32,0)),"")&amp;IF(COUNTIFS(Risikoliste!$G$8:$G$32,$C10,Risikoliste!$H$8:$H$32,E$7)&gt;3,CHAR(10)&amp;"+"&amp;(COUNTIFS(Risikoliste!$G$8:$G$32,$C10,Risikoliste!$H$8:$H$32,E$7)-3)&amp;" weitere","")</f>
        <v>R-10</v>
      </c>
      <c r="F10" s="85" t="str">
        <f>IFERROR(INDEX(Risikoliste!$A$8:$A$32,MATCH($C10&amp;"-"&amp;F$7&amp;"-"&amp;"1",Risikoliste!$P$8:$P$32,0)),"")&amp;IFERROR(CHAR(10)&amp;INDEX(Risikoliste!$A$8:$A$32,MATCH($C10&amp;"-"&amp;F$7&amp;"-"&amp;"2",Risikoliste!$P$8:$P$32,0)),"")&amp;IFERROR(CHAR(10)&amp;INDEX(Risikoliste!$A$8:$A$32,MATCH($C10&amp;"-"&amp;F$7&amp;"-"&amp;"3",Risikoliste!$P$8:$P$32,0)),"")&amp;IF(COUNTIFS(Risikoliste!$G$8:$G$32,$C10,Risikoliste!$H$8:$H$32,F$7)&gt;3,CHAR(10)&amp;"+"&amp;(COUNTIFS(Risikoliste!$G$8:$G$32,$C10,Risikoliste!$H$8:$H$32,F$7)-3)&amp;" weitere","")</f>
        <v>R-01
R-06
R-18</v>
      </c>
      <c r="G10" s="80" t="str">
        <f>IFERROR(INDEX(Risikoliste!$A$8:$A$32,MATCH($C10&amp;"-"&amp;G$7&amp;"-"&amp;"1",Risikoliste!$P$8:$P$32,0)),"")&amp;IFERROR(CHAR(10)&amp;INDEX(Risikoliste!$A$8:$A$32,MATCH($C10&amp;"-"&amp;G$7&amp;"-"&amp;"2",Risikoliste!$P$8:$P$32,0)),"")&amp;IFERROR(CHAR(10)&amp;INDEX(Risikoliste!$A$8:$A$32,MATCH($C10&amp;"-"&amp;G$7&amp;"-"&amp;"3",Risikoliste!$P$8:$P$32,0)),"")&amp;IF(COUNTIFS(Risikoliste!$G$8:$G$32,$C10,Risikoliste!$H$8:$H$32,G$7)&gt;3,CHAR(10)&amp;"+"&amp;(COUNTIFS(Risikoliste!$G$8:$G$32,$C10,Risikoliste!$H$8:$H$32,G$7)-3)&amp;" weitere","")</f>
        <v>R-05
R-07
R-09</v>
      </c>
      <c r="H10" s="71" t="str">
        <f>IFERROR(INDEX(Risikoliste!$A$8:$A$32,MATCH($C10&amp;"-"&amp;H$7&amp;"-"&amp;"1",Risikoliste!$P$8:$P$32,0)),"")&amp;IFERROR(CHAR(10)&amp;INDEX(Risikoliste!$A$8:$A$32,MATCH($C10&amp;"-"&amp;H$7&amp;"-"&amp;"2",Risikoliste!$P$8:$P$32,0)),"")&amp;IFERROR(CHAR(10)&amp;INDEX(Risikoliste!$A$8:$A$32,MATCH($C10&amp;"-"&amp;H$7&amp;"-"&amp;"3",Risikoliste!$P$8:$P$32,0)),"")&amp;IF(COUNTIFS(Risikoliste!$G$8:$G$32,$C10,Risikoliste!$H$8:$H$32,H$7)&gt;3,CHAR(10)&amp;"+"&amp;(COUNTIFS(Risikoliste!$G$8:$G$32,$C10,Risikoliste!$H$8:$H$32,H$7)-3)&amp;" weitere","")</f>
        <v>R-04</v>
      </c>
      <c r="J10" s="74" t="str">
        <f>IF(Risikoliste!$A10="","",Risikoliste!$A10)</f>
        <v>R-03</v>
      </c>
      <c r="K10" s="25" t="str">
        <f>IF(Risikoliste!$C10="","",Risikoliste!$C10)</f>
        <v>Keine belastbare Notfallvorsorge</v>
      </c>
      <c r="L10" s="75" t="str">
        <f>IF(Risikoliste!$B10="","",Risikoliste!$B10)</f>
        <v>Prozesse &amp; Abläufe</v>
      </c>
      <c r="M10" s="76">
        <f>IF(Risikoliste!$I10="","",Risikoliste!$I10)</f>
        <v>5</v>
      </c>
      <c r="N10" s="59" t="str">
        <f>IF(Risikoliste!$N10="","",Risikoliste!$N10)</f>
        <v>Offen</v>
      </c>
    </row>
    <row r="11" spans="1:14" ht="51.75" customHeight="1" x14ac:dyDescent="0.25">
      <c r="B11" s="10"/>
      <c r="C11" s="86">
        <v>2</v>
      </c>
      <c r="D11" s="87" t="str">
        <f>IFERROR(INDEX(Risikoliste!$A$8:$A$32,MATCH($C11&amp;"-"&amp;D$7&amp;"-"&amp;"1",Risikoliste!$P$8:$P$32,0)),"")&amp;IFERROR(CHAR(10)&amp;INDEX(Risikoliste!$A$8:$A$32,MATCH($C11&amp;"-"&amp;D$7&amp;"-"&amp;"2",Risikoliste!$P$8:$P$32,0)),"")&amp;IFERROR(CHAR(10)&amp;INDEX(Risikoliste!$A$8:$A$32,MATCH($C11&amp;"-"&amp;D$7&amp;"-"&amp;"3",Risikoliste!$P$8:$P$32,0)),"")&amp;IF(COUNTIFS(Risikoliste!$G$8:$G$32,$C11,Risikoliste!$H$8:$H$32,D$7)&gt;3,CHAR(10)&amp;"+"&amp;(COUNTIFS(Risikoliste!$G$8:$G$32,$C11,Risikoliste!$H$8:$H$32,D$7)-3)&amp;" weitere","")</f>
        <v/>
      </c>
      <c r="E11" s="78" t="str">
        <f>IFERROR(INDEX(Risikoliste!$A$8:$A$32,MATCH($C11&amp;"-"&amp;E$7&amp;"-"&amp;"1",Risikoliste!$P$8:$P$32,0)),"")&amp;IFERROR(CHAR(10)&amp;INDEX(Risikoliste!$A$8:$A$32,MATCH($C11&amp;"-"&amp;E$7&amp;"-"&amp;"2",Risikoliste!$P$8:$P$32,0)),"")&amp;IFERROR(CHAR(10)&amp;INDEX(Risikoliste!$A$8:$A$32,MATCH($C11&amp;"-"&amp;E$7&amp;"-"&amp;"3",Risikoliste!$P$8:$P$32,0)),"")&amp;IF(COUNTIFS(Risikoliste!$G$8:$G$32,$C11,Risikoliste!$H$8:$H$32,E$7)&gt;3,CHAR(10)&amp;"+"&amp;(COUNTIFS(Risikoliste!$G$8:$G$32,$C11,Risikoliste!$H$8:$H$32,E$7)-3)&amp;" weitere","")</f>
        <v>R-14</v>
      </c>
      <c r="F11" s="84" t="str">
        <f>IFERROR(INDEX(Risikoliste!$A$8:$A$32,MATCH($C11&amp;"-"&amp;F$7&amp;"-"&amp;"1",Risikoliste!$P$8:$P$32,0)),"")&amp;IFERROR(CHAR(10)&amp;INDEX(Risikoliste!$A$8:$A$32,MATCH($C11&amp;"-"&amp;F$7&amp;"-"&amp;"2",Risikoliste!$P$8:$P$32,0)),"")&amp;IFERROR(CHAR(10)&amp;INDEX(Risikoliste!$A$8:$A$32,MATCH($C11&amp;"-"&amp;F$7&amp;"-"&amp;"3",Risikoliste!$P$8:$P$32,0)),"")&amp;IF(COUNTIFS(Risikoliste!$G$8:$G$32,$C11,Risikoliste!$H$8:$H$32,F$7)&gt;3,CHAR(10)&amp;"+"&amp;(COUNTIFS(Risikoliste!$G$8:$G$32,$C11,Risikoliste!$H$8:$H$32,F$7)-3)&amp;" weitere","")</f>
        <v>R-11</v>
      </c>
      <c r="G11" s="79" t="str">
        <f>IFERROR(INDEX(Risikoliste!$A$8:$A$32,MATCH($C11&amp;"-"&amp;G$7&amp;"-"&amp;"1",Risikoliste!$P$8:$P$32,0)),"")&amp;IFERROR(CHAR(10)&amp;INDEX(Risikoliste!$A$8:$A$32,MATCH($C11&amp;"-"&amp;G$7&amp;"-"&amp;"2",Risikoliste!$P$8:$P$32,0)),"")&amp;IFERROR(CHAR(10)&amp;INDEX(Risikoliste!$A$8:$A$32,MATCH($C11&amp;"-"&amp;G$7&amp;"-"&amp;"3",Risikoliste!$P$8:$P$32,0)),"")&amp;IF(COUNTIFS(Risikoliste!$G$8:$G$32,$C11,Risikoliste!$H$8:$H$32,G$7)&gt;3,CHAR(10)&amp;"+"&amp;(COUNTIFS(Risikoliste!$G$8:$G$32,$C11,Risikoliste!$H$8:$H$32,G$7)-3)&amp;" weitere","")</f>
        <v>R-02
R-13</v>
      </c>
      <c r="H11" s="70" t="str">
        <f>IFERROR(INDEX(Risikoliste!$A$8:$A$32,MATCH($C11&amp;"-"&amp;H$7&amp;"-"&amp;"1",Risikoliste!$P$8:$P$32,0)),"")&amp;IFERROR(CHAR(10)&amp;INDEX(Risikoliste!$A$8:$A$32,MATCH($C11&amp;"-"&amp;H$7&amp;"-"&amp;"2",Risikoliste!$P$8:$P$32,0)),"")&amp;IFERROR(CHAR(10)&amp;INDEX(Risikoliste!$A$8:$A$32,MATCH($C11&amp;"-"&amp;H$7&amp;"-"&amp;"3",Risikoliste!$P$8:$P$32,0)),"")&amp;IF(COUNTIFS(Risikoliste!$G$8:$G$32,$C11,Risikoliste!$H$8:$H$32,H$7)&gt;3,CHAR(10)&amp;"+"&amp;(COUNTIFS(Risikoliste!$G$8:$G$32,$C11,Risikoliste!$H$8:$H$32,H$7)-3)&amp;" weitere","")</f>
        <v>R-15</v>
      </c>
      <c r="J11" s="74" t="str">
        <f>IF(Risikoliste!$A11="","",Risikoliste!$A11)</f>
        <v>R-04</v>
      </c>
      <c r="K11" s="25" t="str">
        <f>IF(Risikoliste!$C11="","",Risikoliste!$C11)</f>
        <v>Cyberangriff mit Datenverschlüsselung</v>
      </c>
      <c r="L11" s="75" t="str">
        <f>IF(Risikoliste!$B11="","",Risikoliste!$B11)</f>
        <v>Technik &amp; IT-Systeme</v>
      </c>
      <c r="M11" s="76">
        <f>IF(Risikoliste!$I11="","",Risikoliste!$I11)</f>
        <v>15</v>
      </c>
      <c r="N11" s="59" t="str">
        <f>IF(Risikoliste!$N11="","",Risikoliste!$N11)</f>
        <v>In Umsetzung</v>
      </c>
    </row>
    <row r="12" spans="1:14" ht="51.75" customHeight="1" x14ac:dyDescent="0.25">
      <c r="B12" s="10"/>
      <c r="C12" s="88">
        <v>1</v>
      </c>
      <c r="D12" s="89" t="str">
        <f>IFERROR(INDEX(Risikoliste!$A$8:$A$32,MATCH($C12&amp;"-"&amp;D$7&amp;"-"&amp;"1",Risikoliste!$P$8:$P$32,0)),"")&amp;IFERROR(CHAR(10)&amp;INDEX(Risikoliste!$A$8:$A$32,MATCH($C12&amp;"-"&amp;D$7&amp;"-"&amp;"2",Risikoliste!$P$8:$P$32,0)),"")&amp;IFERROR(CHAR(10)&amp;INDEX(Risikoliste!$A$8:$A$32,MATCH($C12&amp;"-"&amp;D$7&amp;"-"&amp;"3",Risikoliste!$P$8:$P$32,0)),"")&amp;IF(COUNTIFS(Risikoliste!$G$8:$G$32,$C12,Risikoliste!$H$8:$H$32,D$7)&gt;3,CHAR(10)&amp;"+"&amp;(COUNTIFS(Risikoliste!$G$8:$G$32,$C12,Risikoliste!$H$8:$H$32,D$7)-3)&amp;" weitere","")</f>
        <v/>
      </c>
      <c r="E12" s="87" t="str">
        <f>IFERROR(INDEX(Risikoliste!$A$8:$A$32,MATCH($C12&amp;"-"&amp;E$7&amp;"-"&amp;"1",Risikoliste!$P$8:$P$32,0)),"")&amp;IFERROR(CHAR(10)&amp;INDEX(Risikoliste!$A$8:$A$32,MATCH($C12&amp;"-"&amp;E$7&amp;"-"&amp;"2",Risikoliste!$P$8:$P$32,0)),"")&amp;IFERROR(CHAR(10)&amp;INDEX(Risikoliste!$A$8:$A$32,MATCH($C12&amp;"-"&amp;E$7&amp;"-"&amp;"3",Risikoliste!$P$8:$P$32,0)),"")&amp;IF(COUNTIFS(Risikoliste!$G$8:$G$32,$C12,Risikoliste!$H$8:$H$32,E$7)&gt;3,CHAR(10)&amp;"+"&amp;(COUNTIFS(Risikoliste!$G$8:$G$32,$C12,Risikoliste!$H$8:$H$32,E$7)-3)&amp;" weitere","")</f>
        <v/>
      </c>
      <c r="F12" s="83" t="str">
        <f>IFERROR(INDEX(Risikoliste!$A$8:$A$32,MATCH($C12&amp;"-"&amp;F$7&amp;"-"&amp;"1",Risikoliste!$P$8:$P$32,0)),"")&amp;IFERROR(CHAR(10)&amp;INDEX(Risikoliste!$A$8:$A$32,MATCH($C12&amp;"-"&amp;F$7&amp;"-"&amp;"2",Risikoliste!$P$8:$P$32,0)),"")&amp;IFERROR(CHAR(10)&amp;INDEX(Risikoliste!$A$8:$A$32,MATCH($C12&amp;"-"&amp;F$7&amp;"-"&amp;"3",Risikoliste!$P$8:$P$32,0)),"")&amp;IF(COUNTIFS(Risikoliste!$G$8:$G$32,$C12,Risikoliste!$H$8:$H$32,F$7)&gt;3,CHAR(10)&amp;"+"&amp;(COUNTIFS(Risikoliste!$G$8:$G$32,$C12,Risikoliste!$H$8:$H$32,F$7)-3)&amp;" weitere","")</f>
        <v>R-17</v>
      </c>
      <c r="G12" s="78" t="str">
        <f>IFERROR(INDEX(Risikoliste!$A$8:$A$32,MATCH($C12&amp;"-"&amp;G$7&amp;"-"&amp;"1",Risikoliste!$P$8:$P$32,0)),"")&amp;IFERROR(CHAR(10)&amp;INDEX(Risikoliste!$A$8:$A$32,MATCH($C12&amp;"-"&amp;G$7&amp;"-"&amp;"2",Risikoliste!$P$8:$P$32,0)),"")&amp;IFERROR(CHAR(10)&amp;INDEX(Risikoliste!$A$8:$A$32,MATCH($C12&amp;"-"&amp;G$7&amp;"-"&amp;"3",Risikoliste!$P$8:$P$32,0)),"")&amp;IF(COUNTIFS(Risikoliste!$G$8:$G$32,$C12,Risikoliste!$H$8:$H$32,G$7)&gt;3,CHAR(10)&amp;"+"&amp;(COUNTIFS(Risikoliste!$G$8:$G$32,$C12,Risikoliste!$H$8:$H$32,G$7)-3)&amp;" weitere","")</f>
        <v/>
      </c>
      <c r="H12" s="69" t="str">
        <f>IFERROR(INDEX(Risikoliste!$A$8:$A$32,MATCH($C12&amp;"-"&amp;H$7&amp;"-"&amp;"1",Risikoliste!$P$8:$P$32,0)),"")&amp;IFERROR(CHAR(10)&amp;INDEX(Risikoliste!$A$8:$A$32,MATCH($C12&amp;"-"&amp;H$7&amp;"-"&amp;"2",Risikoliste!$P$8:$P$32,0)),"")&amp;IFERROR(CHAR(10)&amp;INDEX(Risikoliste!$A$8:$A$32,MATCH($C12&amp;"-"&amp;H$7&amp;"-"&amp;"3",Risikoliste!$P$8:$P$32,0)),"")&amp;IF(COUNTIFS(Risikoliste!$G$8:$G$32,$C12,Risikoliste!$H$8:$H$32,H$7)&gt;3,CHAR(10)&amp;"+"&amp;(COUNTIFS(Risikoliste!$G$8:$G$32,$C12,Risikoliste!$H$8:$H$32,H$7)-3)&amp;" weitere","")</f>
        <v>R-03</v>
      </c>
      <c r="J12" s="74" t="str">
        <f>IF(Risikoliste!$A12="","",Risikoliste!$A12)</f>
        <v>R-05</v>
      </c>
      <c r="K12" s="25" t="str">
        <f>IF(Risikoliste!$C12="","",Risikoliste!$C12)</f>
        <v>Ausfall geschäftskritischer Anwendungen</v>
      </c>
      <c r="L12" s="75" t="str">
        <f>IF(Risikoliste!$B12="","",Risikoliste!$B12)</f>
        <v>Technik &amp; IT-Systeme</v>
      </c>
      <c r="M12" s="76">
        <f>IF(Risikoliste!$I12="","",Risikoliste!$I12)</f>
        <v>12</v>
      </c>
      <c r="N12" s="59" t="str">
        <f>IF(Risikoliste!$N12="","",Risikoliste!$N12)</f>
        <v>Offen</v>
      </c>
    </row>
    <row r="13" spans="1:14" ht="21" customHeight="1" x14ac:dyDescent="0.25">
      <c r="J13" s="74" t="str">
        <f>IF(Risikoliste!$A13="","",Risikoliste!$A13)</f>
        <v>R-06</v>
      </c>
      <c r="K13" s="25" t="str">
        <f>IF(Risikoliste!$C13="","",Risikoliste!$C13)</f>
        <v>Unklare Zugriffsrechte in Kernsystemen</v>
      </c>
      <c r="L13" s="75" t="str">
        <f>IF(Risikoliste!$B13="","",Risikoliste!$B13)</f>
        <v>Technik &amp; IT-Systeme</v>
      </c>
      <c r="M13" s="76">
        <f>IF(Risikoliste!$I13="","",Risikoliste!$I13)</f>
        <v>9</v>
      </c>
      <c r="N13" s="59" t="str">
        <f>IF(Risikoliste!$N13="","",Risikoliste!$N13)</f>
        <v>Offen</v>
      </c>
    </row>
    <row r="14" spans="1:14" ht="21" customHeight="1" x14ac:dyDescent="0.25">
      <c r="B14" s="9" t="s">
        <v>73</v>
      </c>
      <c r="C14" s="9"/>
      <c r="D14" s="90" t="s">
        <v>219</v>
      </c>
      <c r="E14" s="90" t="s">
        <v>220</v>
      </c>
      <c r="F14" s="9" t="s">
        <v>74</v>
      </c>
      <c r="G14" s="9"/>
      <c r="H14" s="9"/>
      <c r="J14" s="74" t="str">
        <f>IF(Risikoliste!$A14="","",Risikoliste!$A14)</f>
        <v>R-07</v>
      </c>
      <c r="K14" s="25" t="str">
        <f>IF(Risikoliste!$C14="","",Risikoliste!$C14)</f>
        <v>Verlust von Schlüsselpersonen</v>
      </c>
      <c r="L14" s="75" t="str">
        <f>IF(Risikoliste!$B14="","",Risikoliste!$B14)</f>
        <v>Personal &amp; Know-how</v>
      </c>
      <c r="M14" s="76">
        <f>IF(Risikoliste!$I14="","",Risikoliste!$I14)</f>
        <v>12</v>
      </c>
      <c r="N14" s="59" t="str">
        <f>IF(Risikoliste!$N14="","",Risikoliste!$N14)</f>
        <v>In Umsetzung</v>
      </c>
    </row>
    <row r="15" spans="1:14" ht="21" customHeight="1" x14ac:dyDescent="0.25">
      <c r="B15" s="8" t="s">
        <v>81</v>
      </c>
      <c r="C15" s="8"/>
      <c r="D15" s="91" t="s">
        <v>221</v>
      </c>
      <c r="E15" s="92">
        <f>COUNTIF(Risikoliste!$J$8:$J$32,$B15)</f>
        <v>1</v>
      </c>
      <c r="F15" s="7" t="s">
        <v>82</v>
      </c>
      <c r="G15" s="7"/>
      <c r="H15" s="7"/>
      <c r="J15" s="74" t="str">
        <f>IF(Risikoliste!$A15="","",Risikoliste!$A15)</f>
        <v>R-08</v>
      </c>
      <c r="K15" s="25" t="str">
        <f>IF(Risikoliste!$C15="","",Risikoliste!$C15)</f>
        <v>Engpass bei qualifizierten Fachkräften</v>
      </c>
      <c r="L15" s="75" t="str">
        <f>IF(Risikoliste!$B15="","",Risikoliste!$B15)</f>
        <v>Personal &amp; Know-how</v>
      </c>
      <c r="M15" s="76">
        <f>IF(Risikoliste!$I15="","",Risikoliste!$I15)</f>
        <v>12</v>
      </c>
      <c r="N15" s="59" t="str">
        <f>IF(Risikoliste!$N15="","",Risikoliste!$N15)</f>
        <v>Offen</v>
      </c>
    </row>
    <row r="16" spans="1:14" ht="21" customHeight="1" x14ac:dyDescent="0.25">
      <c r="B16" s="6" t="s">
        <v>78</v>
      </c>
      <c r="C16" s="6"/>
      <c r="D16" s="93" t="s">
        <v>222</v>
      </c>
      <c r="E16" s="92">
        <f>COUNTIF(Risikoliste!$J$8:$J$32,$B16)</f>
        <v>6</v>
      </c>
      <c r="F16" s="7" t="s">
        <v>79</v>
      </c>
      <c r="G16" s="7"/>
      <c r="H16" s="7"/>
      <c r="J16" s="74" t="str">
        <f>IF(Risikoliste!$A16="","",Risikoliste!$A16)</f>
        <v>R-09</v>
      </c>
      <c r="K16" s="25" t="str">
        <f>IF(Risikoliste!$C16="","",Risikoliste!$C16)</f>
        <v>Ausfall eines Einzellieferanten</v>
      </c>
      <c r="L16" s="75" t="str">
        <f>IF(Risikoliste!$B16="","",Risikoliste!$B16)</f>
        <v>Lieferkette &amp; Partner</v>
      </c>
      <c r="M16" s="76">
        <f>IF(Risikoliste!$I16="","",Risikoliste!$I16)</f>
        <v>12</v>
      </c>
      <c r="N16" s="59" t="str">
        <f>IF(Risikoliste!$N16="","",Risikoliste!$N16)</f>
        <v>In Umsetzung</v>
      </c>
    </row>
    <row r="17" spans="2:14" ht="21" customHeight="1" x14ac:dyDescent="0.25">
      <c r="B17" s="5" t="s">
        <v>54</v>
      </c>
      <c r="C17" s="5"/>
      <c r="D17" s="94" t="s">
        <v>223</v>
      </c>
      <c r="E17" s="92">
        <f>COUNTIF(Risikoliste!$J$8:$J$32,$B17)</f>
        <v>9</v>
      </c>
      <c r="F17" s="7" t="s">
        <v>77</v>
      </c>
      <c r="G17" s="7"/>
      <c r="H17" s="7"/>
      <c r="J17" s="74" t="str">
        <f>IF(Risikoliste!$A17="","",Risikoliste!$A17)</f>
        <v>R-10</v>
      </c>
      <c r="K17" s="25" t="str">
        <f>IF(Risikoliste!$C17="","",Risikoliste!$C17)</f>
        <v>Qualitätsprobleme bei externen Dienstleistern</v>
      </c>
      <c r="L17" s="75" t="str">
        <f>IF(Risikoliste!$B17="","",Risikoliste!$B17)</f>
        <v>Lieferkette &amp; Partner</v>
      </c>
      <c r="M17" s="76">
        <f>IF(Risikoliste!$I17="","",Risikoliste!$I17)</f>
        <v>6</v>
      </c>
      <c r="N17" s="59" t="str">
        <f>IF(Risikoliste!$N17="","",Risikoliste!$N17)</f>
        <v>Beobachtung</v>
      </c>
    </row>
    <row r="18" spans="2:14" ht="21" customHeight="1" x14ac:dyDescent="0.25">
      <c r="B18" s="4" t="s">
        <v>48</v>
      </c>
      <c r="C18" s="4"/>
      <c r="D18" s="95" t="s">
        <v>224</v>
      </c>
      <c r="E18" s="92">
        <f>COUNTIF(Risikoliste!$J$8:$J$32,$B18)</f>
        <v>2</v>
      </c>
      <c r="F18" s="7" t="s">
        <v>75</v>
      </c>
      <c r="G18" s="7"/>
      <c r="H18" s="7"/>
      <c r="J18" s="74" t="str">
        <f>IF(Risikoliste!$A18="","",Risikoliste!$A18)</f>
        <v>R-11</v>
      </c>
      <c r="K18" s="25" t="str">
        <f>IF(Risikoliste!$C18="","",Risikoliste!$C18)</f>
        <v>Liquiditätsengpass durch Zahlungsverzug</v>
      </c>
      <c r="L18" s="75" t="str">
        <f>IF(Risikoliste!$B18="","",Risikoliste!$B18)</f>
        <v>Finanzen &amp; Liquidität</v>
      </c>
      <c r="M18" s="76">
        <f>IF(Risikoliste!$I18="","",Risikoliste!$I18)</f>
        <v>6</v>
      </c>
      <c r="N18" s="59" t="str">
        <f>IF(Risikoliste!$N18="","",Risikoliste!$N18)</f>
        <v>Umgesetzt</v>
      </c>
    </row>
    <row r="19" spans="2:14" ht="21" customHeight="1" x14ac:dyDescent="0.25">
      <c r="J19" s="74" t="str">
        <f>IF(Risikoliste!$A19="","",Risikoliste!$A19)</f>
        <v>R-12</v>
      </c>
      <c r="K19" s="25" t="str">
        <f>IF(Risikoliste!$C19="","",Risikoliste!$C19)</f>
        <v>Kostensteigerung bei Energie und Material</v>
      </c>
      <c r="L19" s="75" t="str">
        <f>IF(Risikoliste!$B19="","",Risikoliste!$B19)</f>
        <v>Finanzen &amp; Liquidität</v>
      </c>
      <c r="M19" s="76">
        <f>IF(Risikoliste!$I19="","",Risikoliste!$I19)</f>
        <v>8</v>
      </c>
      <c r="N19" s="59" t="str">
        <f>IF(Risikoliste!$N19="","",Risikoliste!$N19)</f>
        <v>In Umsetzung</v>
      </c>
    </row>
    <row r="20" spans="2:14" ht="21" customHeight="1" x14ac:dyDescent="0.25">
      <c r="J20" s="74" t="str">
        <f>IF(Risikoliste!$A20="","",Risikoliste!$A20)</f>
        <v>R-13</v>
      </c>
      <c r="K20" s="25" t="str">
        <f>IF(Risikoliste!$C20="","",Risikoliste!$C20)</f>
        <v>Verstoß gegen Datenschutzvorgaben</v>
      </c>
      <c r="L20" s="75" t="str">
        <f>IF(Risikoliste!$B20="","",Risikoliste!$B20)</f>
        <v>Recht &amp; Regulatorik</v>
      </c>
      <c r="M20" s="76">
        <f>IF(Risikoliste!$I20="","",Risikoliste!$I20)</f>
        <v>8</v>
      </c>
      <c r="N20" s="59" t="str">
        <f>IF(Risikoliste!$N20="","",Risikoliste!$N20)</f>
        <v>In Umsetzung</v>
      </c>
    </row>
    <row r="21" spans="2:14" ht="21" customHeight="1" x14ac:dyDescent="0.25">
      <c r="J21" s="74" t="str">
        <f>IF(Risikoliste!$A21="","",Risikoliste!$A21)</f>
        <v>R-14</v>
      </c>
      <c r="K21" s="25" t="str">
        <f>IF(Risikoliste!$C21="","",Risikoliste!$C21)</f>
        <v>Berichtspflichten nicht fristgerecht erfüllt</v>
      </c>
      <c r="L21" s="75" t="str">
        <f>IF(Risikoliste!$B21="","",Risikoliste!$B21)</f>
        <v>Recht &amp; Regulatorik</v>
      </c>
      <c r="M21" s="76">
        <f>IF(Risikoliste!$I21="","",Risikoliste!$I21)</f>
        <v>4</v>
      </c>
      <c r="N21" s="59" t="str">
        <f>IF(Risikoliste!$N21="","",Risikoliste!$N21)</f>
        <v>Offen</v>
      </c>
    </row>
    <row r="22" spans="2:14" ht="21" customHeight="1" x14ac:dyDescent="0.25">
      <c r="J22" s="74" t="str">
        <f>IF(Risikoliste!$A22="","",Risikoliste!$A22)</f>
        <v>R-15</v>
      </c>
      <c r="K22" s="25" t="str">
        <f>IF(Risikoliste!$C22="","",Risikoliste!$C22)</f>
        <v>Abhängigkeit von wenigen Großkunden</v>
      </c>
      <c r="L22" s="75" t="str">
        <f>IF(Risikoliste!$B22="","",Risikoliste!$B22)</f>
        <v>Markt &amp; Wettbewerb</v>
      </c>
      <c r="M22" s="76">
        <f>IF(Risikoliste!$I22="","",Risikoliste!$I22)</f>
        <v>10</v>
      </c>
      <c r="N22" s="59" t="str">
        <f>IF(Risikoliste!$N22="","",Risikoliste!$N22)</f>
        <v>In Umsetzung</v>
      </c>
    </row>
    <row r="23" spans="2:14" ht="21" customHeight="1" x14ac:dyDescent="0.25">
      <c r="J23" s="74" t="str">
        <f>IF(Risikoliste!$A23="","",Risikoliste!$A23)</f>
        <v>R-16</v>
      </c>
      <c r="K23" s="25" t="str">
        <f>IF(Risikoliste!$C23="","",Risikoliste!$C23)</f>
        <v>Anhaltender Preisdruck im Standardsegment</v>
      </c>
      <c r="L23" s="75" t="str">
        <f>IF(Risikoliste!$B23="","",Risikoliste!$B23)</f>
        <v>Markt &amp; Wettbewerb</v>
      </c>
      <c r="M23" s="76">
        <f>IF(Risikoliste!$I23="","",Risikoliste!$I23)</f>
        <v>12</v>
      </c>
      <c r="N23" s="59" t="str">
        <f>IF(Risikoliste!$N23="","",Risikoliste!$N23)</f>
        <v>Offen</v>
      </c>
    </row>
    <row r="24" spans="2:14" ht="21" customHeight="1" x14ac:dyDescent="0.25">
      <c r="J24" s="74" t="str">
        <f>IF(Risikoliste!$A24="","",Risikoliste!$A24)</f>
        <v>R-17</v>
      </c>
      <c r="K24" s="25" t="str">
        <f>IF(Risikoliste!$C24="","",Risikoliste!$C24)</f>
        <v>Negative Berichterstattung nach Vorfall</v>
      </c>
      <c r="L24" s="75" t="str">
        <f>IF(Risikoliste!$B24="","",Risikoliste!$B24)</f>
        <v>Reputation &amp; Kommunikation</v>
      </c>
      <c r="M24" s="76">
        <f>IF(Risikoliste!$I24="","",Risikoliste!$I24)</f>
        <v>3</v>
      </c>
      <c r="N24" s="59" t="str">
        <f>IF(Risikoliste!$N24="","",Risikoliste!$N24)</f>
        <v>Offen</v>
      </c>
    </row>
    <row r="25" spans="2:14" ht="21" customHeight="1" x14ac:dyDescent="0.25">
      <c r="J25" s="74" t="str">
        <f>IF(Risikoliste!$A25="","",Risikoliste!$A25)</f>
        <v>R-18</v>
      </c>
      <c r="K25" s="25" t="str">
        <f>IF(Risikoliste!$C25="","",Risikoliste!$C25)</f>
        <v>Unzufriedenheit wichtiger Bestandskunden</v>
      </c>
      <c r="L25" s="75" t="str">
        <f>IF(Risikoliste!$B25="","",Risikoliste!$B25)</f>
        <v>Reputation &amp; Kommunikation</v>
      </c>
      <c r="M25" s="76">
        <f>IF(Risikoliste!$I25="","",Risikoliste!$I25)</f>
        <v>9</v>
      </c>
      <c r="N25" s="59" t="str">
        <f>IF(Risikoliste!$N25="","",Risikoliste!$N25)</f>
        <v>Umgesetzt</v>
      </c>
    </row>
    <row r="26" spans="2:14" ht="21" customHeight="1" x14ac:dyDescent="0.25">
      <c r="J26" s="74" t="str">
        <f>IF(Risikoliste!$A26="","",Risikoliste!$A26)</f>
        <v/>
      </c>
      <c r="K26" s="25" t="str">
        <f>IF(Risikoliste!$C26="","",Risikoliste!$C26)</f>
        <v/>
      </c>
      <c r="L26" s="75" t="str">
        <f>IF(Risikoliste!$B26="","",Risikoliste!$B26)</f>
        <v/>
      </c>
      <c r="M26" s="76" t="str">
        <f>IF(Risikoliste!$I26="","",Risikoliste!$I26)</f>
        <v/>
      </c>
      <c r="N26" s="59" t="str">
        <f>IF(Risikoliste!$N26="","",Risikoliste!$N26)</f>
        <v/>
      </c>
    </row>
    <row r="27" spans="2:14" ht="21" customHeight="1" x14ac:dyDescent="0.25">
      <c r="J27" s="74" t="str">
        <f>IF(Risikoliste!$A27="","",Risikoliste!$A27)</f>
        <v/>
      </c>
      <c r="K27" s="25" t="str">
        <f>IF(Risikoliste!$C27="","",Risikoliste!$C27)</f>
        <v/>
      </c>
      <c r="L27" s="75" t="str">
        <f>IF(Risikoliste!$B27="","",Risikoliste!$B27)</f>
        <v/>
      </c>
      <c r="M27" s="76" t="str">
        <f>IF(Risikoliste!$I27="","",Risikoliste!$I27)</f>
        <v/>
      </c>
      <c r="N27" s="59" t="str">
        <f>IF(Risikoliste!$N27="","",Risikoliste!$N27)</f>
        <v/>
      </c>
    </row>
    <row r="28" spans="2:14" ht="21" customHeight="1" x14ac:dyDescent="0.25">
      <c r="J28" s="74" t="str">
        <f>IF(Risikoliste!$A28="","",Risikoliste!$A28)</f>
        <v/>
      </c>
      <c r="K28" s="25" t="str">
        <f>IF(Risikoliste!$C28="","",Risikoliste!$C28)</f>
        <v/>
      </c>
      <c r="L28" s="75" t="str">
        <f>IF(Risikoliste!$B28="","",Risikoliste!$B28)</f>
        <v/>
      </c>
      <c r="M28" s="76" t="str">
        <f>IF(Risikoliste!$I28="","",Risikoliste!$I28)</f>
        <v/>
      </c>
      <c r="N28" s="59" t="str">
        <f>IF(Risikoliste!$N28="","",Risikoliste!$N28)</f>
        <v/>
      </c>
    </row>
    <row r="29" spans="2:14" ht="21" customHeight="1" x14ac:dyDescent="0.25">
      <c r="J29" s="74" t="str">
        <f>IF(Risikoliste!$A29="","",Risikoliste!$A29)</f>
        <v/>
      </c>
      <c r="K29" s="25" t="str">
        <f>IF(Risikoliste!$C29="","",Risikoliste!$C29)</f>
        <v/>
      </c>
      <c r="L29" s="75" t="str">
        <f>IF(Risikoliste!$B29="","",Risikoliste!$B29)</f>
        <v/>
      </c>
      <c r="M29" s="76" t="str">
        <f>IF(Risikoliste!$I29="","",Risikoliste!$I29)</f>
        <v/>
      </c>
      <c r="N29" s="59" t="str">
        <f>IF(Risikoliste!$N29="","",Risikoliste!$N29)</f>
        <v/>
      </c>
    </row>
    <row r="30" spans="2:14" ht="21" customHeight="1" x14ac:dyDescent="0.25">
      <c r="J30" s="74" t="str">
        <f>IF(Risikoliste!$A30="","",Risikoliste!$A30)</f>
        <v/>
      </c>
      <c r="K30" s="25" t="str">
        <f>IF(Risikoliste!$C30="","",Risikoliste!$C30)</f>
        <v/>
      </c>
      <c r="L30" s="75" t="str">
        <f>IF(Risikoliste!$B30="","",Risikoliste!$B30)</f>
        <v/>
      </c>
      <c r="M30" s="76" t="str">
        <f>IF(Risikoliste!$I30="","",Risikoliste!$I30)</f>
        <v/>
      </c>
      <c r="N30" s="59" t="str">
        <f>IF(Risikoliste!$N30="","",Risikoliste!$N30)</f>
        <v/>
      </c>
    </row>
    <row r="31" spans="2:14" ht="21" customHeight="1" x14ac:dyDescent="0.25">
      <c r="J31" s="74" t="str">
        <f>IF(Risikoliste!$A31="","",Risikoliste!$A31)</f>
        <v/>
      </c>
      <c r="K31" s="25" t="str">
        <f>IF(Risikoliste!$C31="","",Risikoliste!$C31)</f>
        <v/>
      </c>
      <c r="L31" s="75" t="str">
        <f>IF(Risikoliste!$B31="","",Risikoliste!$B31)</f>
        <v/>
      </c>
      <c r="M31" s="76" t="str">
        <f>IF(Risikoliste!$I31="","",Risikoliste!$I31)</f>
        <v/>
      </c>
      <c r="N31" s="59" t="str">
        <f>IF(Risikoliste!$N31="","",Risikoliste!$N31)</f>
        <v/>
      </c>
    </row>
    <row r="32" spans="2:14" ht="21" customHeight="1" x14ac:dyDescent="0.25">
      <c r="J32" s="74" t="str">
        <f>IF(Risikoliste!$A32="","",Risikoliste!$A32)</f>
        <v/>
      </c>
      <c r="K32" s="25" t="str">
        <f>IF(Risikoliste!$C32="","",Risikoliste!$C32)</f>
        <v/>
      </c>
      <c r="L32" s="75" t="str">
        <f>IF(Risikoliste!$B32="","",Risikoliste!$B32)</f>
        <v/>
      </c>
      <c r="M32" s="76" t="str">
        <f>IF(Risikoliste!$I32="","",Risikoliste!$I32)</f>
        <v/>
      </c>
      <c r="N32" s="59" t="str">
        <f>IF(Risikoliste!$N32="","",Risikoliste!$N32)</f>
        <v/>
      </c>
    </row>
  </sheetData>
  <mergeCells count="16">
    <mergeCell ref="B16:C16"/>
    <mergeCell ref="F16:H16"/>
    <mergeCell ref="B17:C17"/>
    <mergeCell ref="F17:H17"/>
    <mergeCell ref="B18:C18"/>
    <mergeCell ref="F18:H18"/>
    <mergeCell ref="B8:B12"/>
    <mergeCell ref="B14:C14"/>
    <mergeCell ref="F14:H14"/>
    <mergeCell ref="B15:C15"/>
    <mergeCell ref="F15:H15"/>
    <mergeCell ref="A1:N1"/>
    <mergeCell ref="A2:N2"/>
    <mergeCell ref="A3:N3"/>
    <mergeCell ref="B6:H6"/>
    <mergeCell ref="J6:N6"/>
  </mergeCells>
  <conditionalFormatting sqref="M8:M32">
    <cfRule type="cellIs" dxfId="15" priority="2" operator="greaterThanOrEqual">
      <formula>15</formula>
    </cfRule>
    <cfRule type="cellIs" dxfId="14" priority="3" operator="greaterThanOrEqual">
      <formula>10</formula>
    </cfRule>
    <cfRule type="cellIs" dxfId="13" priority="4" operator="greaterThanOrEqual">
      <formula>5</formula>
    </cfRule>
    <cfRule type="cellIs" dxfId="12" priority="5" operator="greaterThanOrEqual">
      <formula>0</formula>
    </cfRule>
  </conditionalFormatting>
  <conditionalFormatting sqref="N8:N32">
    <cfRule type="cellIs" dxfId="11" priority="6" operator="equal">
      <formula>"Offen"</formula>
    </cfRule>
    <cfRule type="cellIs" dxfId="10" priority="7" operator="equal">
      <formula>"In Umsetzung"</formula>
    </cfRule>
    <cfRule type="cellIs" dxfId="9" priority="8" operator="equal">
      <formula>"Umgesetzt"</formula>
    </cfRule>
    <cfRule type="cellIs" dxfId="8" priority="9" operator="equal">
      <formula>"Beobachtung"</formula>
    </cfRule>
  </conditionalFormatting>
  <pageMargins left="0.75" right="0.75" top="1" bottom="1" header="0.511811023622047" footer="0.511811023622047"/>
  <pageSetup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4556B"/>
    <pageSetUpPr fitToPage="1"/>
  </sheetPr>
  <dimension ref="A1:J43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9" width="16" customWidth="1"/>
    <col min="10" max="10" width="2.42578125" customWidth="1"/>
  </cols>
  <sheetData>
    <row r="1" spans="1:10" ht="33.75" customHeight="1" x14ac:dyDescent="0.25">
      <c r="A1" s="14" t="s">
        <v>225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 x14ac:dyDescent="0.25">
      <c r="A2" s="13" t="s">
        <v>226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4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5" spans="1:10" ht="18.75" customHeight="1" x14ac:dyDescent="0.25">
      <c r="B5" s="108" t="s">
        <v>227</v>
      </c>
      <c r="C5" s="108"/>
      <c r="D5" s="109" t="s">
        <v>228</v>
      </c>
      <c r="E5" s="109"/>
      <c r="F5" s="109"/>
    </row>
    <row r="6" spans="1:10" ht="18.75" customHeight="1" x14ac:dyDescent="0.25">
      <c r="B6" s="108" t="s">
        <v>229</v>
      </c>
      <c r="C6" s="108"/>
      <c r="D6" s="109" t="s">
        <v>230</v>
      </c>
      <c r="E6" s="109"/>
      <c r="F6" s="109"/>
    </row>
    <row r="7" spans="1:10" ht="18.75" customHeight="1" x14ac:dyDescent="0.25">
      <c r="B7" s="108" t="s">
        <v>231</v>
      </c>
      <c r="C7" s="108"/>
      <c r="D7" s="110">
        <f ca="1">TODAY()</f>
        <v>46239</v>
      </c>
      <c r="E7" s="110"/>
      <c r="F7" s="110"/>
    </row>
    <row r="9" spans="1:10" ht="24.75" customHeight="1" x14ac:dyDescent="0.25">
      <c r="B9" s="36" t="s">
        <v>232</v>
      </c>
    </row>
    <row r="11" spans="1:10" ht="25.5" customHeight="1" x14ac:dyDescent="0.25">
      <c r="B11" s="111" t="s">
        <v>233</v>
      </c>
      <c r="C11" s="111"/>
      <c r="D11" s="112" t="s">
        <v>234</v>
      </c>
      <c r="E11" s="112"/>
      <c r="F11" s="113" t="s">
        <v>235</v>
      </c>
      <c r="G11" s="113"/>
      <c r="H11" s="114" t="s">
        <v>236</v>
      </c>
      <c r="I11" s="114"/>
    </row>
    <row r="12" spans="1:10" ht="37.5" customHeight="1" x14ac:dyDescent="0.25">
      <c r="B12" s="115">
        <f>COUNTA(Risikoliste!$C$8:$C$32)</f>
        <v>18</v>
      </c>
      <c r="C12" s="115"/>
      <c r="D12" s="116">
        <f>COUNTIF(Risikoliste!$J$8:$J$32,"Kritisch")</f>
        <v>1</v>
      </c>
      <c r="E12" s="116"/>
      <c r="F12" s="117">
        <f>COUNTIF(Risikoliste!$J$8:$J$32,"Erheblich")</f>
        <v>6</v>
      </c>
      <c r="G12" s="117"/>
      <c r="H12" s="118">
        <f>IFERROR(ROUND(AVERAGE(Risikoliste!$I$8:$I$32),1),0)</f>
        <v>8.9</v>
      </c>
      <c r="I12" s="118"/>
    </row>
    <row r="13" spans="1:10" ht="15.75" customHeight="1" x14ac:dyDescent="0.25">
      <c r="B13" s="119" t="s">
        <v>237</v>
      </c>
      <c r="C13" s="119"/>
      <c r="D13" s="120" t="s">
        <v>238</v>
      </c>
      <c r="E13" s="120"/>
      <c r="F13" s="121" t="s">
        <v>239</v>
      </c>
      <c r="G13" s="121"/>
      <c r="H13" s="122" t="s">
        <v>240</v>
      </c>
      <c r="I13" s="122"/>
    </row>
    <row r="16" spans="1:10" ht="25.5" customHeight="1" x14ac:dyDescent="0.25">
      <c r="B16" s="123" t="s">
        <v>241</v>
      </c>
      <c r="C16" s="123"/>
      <c r="D16" s="124" t="s">
        <v>242</v>
      </c>
      <c r="E16" s="124"/>
      <c r="F16" s="114" t="s">
        <v>243</v>
      </c>
      <c r="G16" s="114"/>
      <c r="H16" s="112" t="s">
        <v>244</v>
      </c>
      <c r="I16" s="112"/>
    </row>
    <row r="17" spans="2:9" ht="37.5" customHeight="1" x14ac:dyDescent="0.25">
      <c r="B17" s="125">
        <f>IFERROR(MAX(Risikoliste!$I$8:$I$32),0)</f>
        <v>15</v>
      </c>
      <c r="C17" s="125"/>
      <c r="D17" s="126">
        <f>COUNTIF(Risikoliste!$N$8:$N$32,"Offen")</f>
        <v>8</v>
      </c>
      <c r="E17" s="126"/>
      <c r="F17" s="127">
        <f>COUNTIF(Risikoliste!$N$8:$N$32,"In Umsetzung")</f>
        <v>7</v>
      </c>
      <c r="G17" s="127"/>
      <c r="H17" s="116">
        <f ca="1">COUNTIFS(Risikoliste!$M$8:$M$32,"&lt;"&amp;TODAY(),Risikoliste!$M$8:$M$32,"&gt;0",Risikoliste!$N$8:$N$32,"Offen")+COUNTIFS(Risikoliste!$M$8:$M$32,"&lt;"&amp;TODAY(),Risikoliste!$M$8:$M$32,"&gt;0",Risikoliste!$N$8:$N$32,"In Umsetzung")</f>
        <v>2</v>
      </c>
      <c r="I17" s="116"/>
    </row>
    <row r="18" spans="2:9" ht="15.75" customHeight="1" x14ac:dyDescent="0.25">
      <c r="B18" s="128" t="s">
        <v>245</v>
      </c>
      <c r="C18" s="128"/>
      <c r="D18" s="129" t="s">
        <v>246</v>
      </c>
      <c r="E18" s="129"/>
      <c r="F18" s="122" t="s">
        <v>247</v>
      </c>
      <c r="G18" s="122"/>
      <c r="H18" s="120" t="s">
        <v>248</v>
      </c>
      <c r="I18" s="120"/>
    </row>
    <row r="22" spans="2:9" ht="24.75" customHeight="1" x14ac:dyDescent="0.25">
      <c r="B22" s="15" t="s">
        <v>249</v>
      </c>
      <c r="F22" s="27" t="s">
        <v>250</v>
      </c>
    </row>
    <row r="23" spans="2:9" x14ac:dyDescent="0.25">
      <c r="B23" s="130" t="s">
        <v>35</v>
      </c>
      <c r="C23" s="130"/>
      <c r="D23" s="16" t="s">
        <v>220</v>
      </c>
      <c r="E23" s="16" t="s">
        <v>236</v>
      </c>
      <c r="F23" s="131" t="s">
        <v>73</v>
      </c>
      <c r="G23" s="131"/>
      <c r="H23" s="96" t="s">
        <v>220</v>
      </c>
      <c r="I23" s="96" t="s">
        <v>251</v>
      </c>
    </row>
    <row r="24" spans="2:9" ht="21" customHeight="1" x14ac:dyDescent="0.25">
      <c r="B24" s="132" t="str">
        <f>Anleitung!$G$14</f>
        <v>Prozesse &amp; Abläufe</v>
      </c>
      <c r="C24" s="132"/>
      <c r="D24" s="97">
        <f>COUNTIF(Risikoliste!$B$8:$B$32,$B24)</f>
        <v>3</v>
      </c>
      <c r="E24" s="98">
        <f>IFERROR(ROUND(AVERAGEIF(Risikoliste!$B$8:$B$32,$B24,Risikoliste!$I$8:$I$32),1),0)</f>
        <v>7.3</v>
      </c>
      <c r="F24" s="133" t="s">
        <v>81</v>
      </c>
      <c r="G24" s="133"/>
      <c r="H24" s="92">
        <f>COUNTIF(Risikoliste!$J$8:$J$32,$F24)</f>
        <v>1</v>
      </c>
      <c r="I24" s="99">
        <f>IFERROR($H24/COUNTA(Risikoliste!$C$8:$C$32),0)</f>
        <v>5.5555555555555552E-2</v>
      </c>
    </row>
    <row r="25" spans="2:9" ht="21" customHeight="1" x14ac:dyDescent="0.25">
      <c r="B25" s="132" t="str">
        <f>Anleitung!$G$15</f>
        <v>Technik &amp; IT-Systeme</v>
      </c>
      <c r="C25" s="132"/>
      <c r="D25" s="97">
        <f>COUNTIF(Risikoliste!$B$8:$B$32,$B25)</f>
        <v>3</v>
      </c>
      <c r="E25" s="98">
        <f>IFERROR(ROUND(AVERAGEIF(Risikoliste!$B$8:$B$32,$B25,Risikoliste!$I$8:$I$32),1),0)</f>
        <v>12</v>
      </c>
      <c r="F25" s="134" t="s">
        <v>78</v>
      </c>
      <c r="G25" s="134"/>
      <c r="H25" s="92">
        <f>COUNTIF(Risikoliste!$J$8:$J$32,$F25)</f>
        <v>6</v>
      </c>
      <c r="I25" s="99">
        <f>IFERROR($H25/COUNTA(Risikoliste!$C$8:$C$32),0)</f>
        <v>0.33333333333333331</v>
      </c>
    </row>
    <row r="26" spans="2:9" ht="21" customHeight="1" x14ac:dyDescent="0.25">
      <c r="B26" s="132" t="str">
        <f>Anleitung!$G$16</f>
        <v>Personal &amp; Know-how</v>
      </c>
      <c r="C26" s="132"/>
      <c r="D26" s="97">
        <f>COUNTIF(Risikoliste!$B$8:$B$32,$B26)</f>
        <v>2</v>
      </c>
      <c r="E26" s="98">
        <f>IFERROR(ROUND(AVERAGEIF(Risikoliste!$B$8:$B$32,$B26,Risikoliste!$I$8:$I$32),1),0)</f>
        <v>12</v>
      </c>
      <c r="F26" s="135" t="s">
        <v>54</v>
      </c>
      <c r="G26" s="135"/>
      <c r="H26" s="92">
        <f>COUNTIF(Risikoliste!$J$8:$J$32,$F26)</f>
        <v>9</v>
      </c>
      <c r="I26" s="99">
        <f>IFERROR($H26/COUNTA(Risikoliste!$C$8:$C$32),0)</f>
        <v>0.5</v>
      </c>
    </row>
    <row r="27" spans="2:9" ht="21" customHeight="1" x14ac:dyDescent="0.25">
      <c r="B27" s="132" t="str">
        <f>Anleitung!$G$17</f>
        <v>Lieferkette &amp; Partner</v>
      </c>
      <c r="C27" s="132"/>
      <c r="D27" s="97">
        <f>COUNTIF(Risikoliste!$B$8:$B$32,$B27)</f>
        <v>2</v>
      </c>
      <c r="E27" s="98">
        <f>IFERROR(ROUND(AVERAGEIF(Risikoliste!$B$8:$B$32,$B27,Risikoliste!$I$8:$I$32),1),0)</f>
        <v>9</v>
      </c>
      <c r="F27" s="136" t="s">
        <v>48</v>
      </c>
      <c r="G27" s="136"/>
      <c r="H27" s="92">
        <f>COUNTIF(Risikoliste!$J$8:$J$32,$F27)</f>
        <v>2</v>
      </c>
      <c r="I27" s="99">
        <f>IFERROR($H27/COUNTA(Risikoliste!$C$8:$C$32),0)</f>
        <v>0.1111111111111111</v>
      </c>
    </row>
    <row r="28" spans="2:9" ht="21" customHeight="1" x14ac:dyDescent="0.25">
      <c r="B28" s="132" t="str">
        <f>Anleitung!$G$18</f>
        <v>Finanzen &amp; Liquidität</v>
      </c>
      <c r="C28" s="132"/>
      <c r="D28" s="97">
        <f>COUNTIF(Risikoliste!$B$8:$B$32,$B28)</f>
        <v>2</v>
      </c>
      <c r="E28" s="98">
        <f>IFERROR(ROUND(AVERAGEIF(Risikoliste!$B$8:$B$32,$B28,Risikoliste!$I$8:$I$32),1),0)</f>
        <v>7</v>
      </c>
    </row>
    <row r="29" spans="2:9" ht="21" customHeight="1" x14ac:dyDescent="0.25">
      <c r="B29" s="132" t="str">
        <f>Anleitung!$G$19</f>
        <v>Recht &amp; Regulatorik</v>
      </c>
      <c r="C29" s="132"/>
      <c r="D29" s="97">
        <f>COUNTIF(Risikoliste!$B$8:$B$32,$B29)</f>
        <v>2</v>
      </c>
      <c r="E29" s="98">
        <f>IFERROR(ROUND(AVERAGEIF(Risikoliste!$B$8:$B$32,$B29,Risikoliste!$I$8:$I$32),1),0)</f>
        <v>6</v>
      </c>
      <c r="F29" s="137" t="s">
        <v>252</v>
      </c>
      <c r="G29" s="137"/>
      <c r="H29" s="137"/>
      <c r="I29" s="137"/>
    </row>
    <row r="30" spans="2:9" ht="21" customHeight="1" x14ac:dyDescent="0.25">
      <c r="B30" s="132" t="str">
        <f>Anleitung!$G$20</f>
        <v>Markt &amp; Wettbewerb</v>
      </c>
      <c r="C30" s="132"/>
      <c r="D30" s="97">
        <f>COUNTIF(Risikoliste!$B$8:$B$32,$B30)</f>
        <v>2</v>
      </c>
      <c r="E30" s="98">
        <f>IFERROR(ROUND(AVERAGEIF(Risikoliste!$B$8:$B$32,$B30,Risikoliste!$I$8:$I$32),1),0)</f>
        <v>11</v>
      </c>
      <c r="F30" s="138" t="s">
        <v>41</v>
      </c>
      <c r="G30" s="138"/>
      <c r="H30" s="97">
        <f>COUNTIF(Risikoliste!$N$8:$N$32,$F30)</f>
        <v>8</v>
      </c>
      <c r="I30" s="99">
        <f>IFERROR($H30/COUNTA(Risikoliste!$C$8:$C$32),0)</f>
        <v>0.44444444444444442</v>
      </c>
    </row>
    <row r="31" spans="2:9" ht="21" customHeight="1" x14ac:dyDescent="0.25">
      <c r="B31" s="132" t="str">
        <f>Anleitung!$G$21</f>
        <v>Reputation &amp; Kommunikation</v>
      </c>
      <c r="C31" s="132"/>
      <c r="D31" s="97">
        <f>COUNTIF(Risikoliste!$B$8:$B$32,$B31)</f>
        <v>2</v>
      </c>
      <c r="E31" s="98">
        <f>IFERROR(ROUND(AVERAGEIF(Risikoliste!$B$8:$B$32,$B31,Risikoliste!$I$8:$I$32),1),0)</f>
        <v>6</v>
      </c>
      <c r="F31" s="138" t="s">
        <v>47</v>
      </c>
      <c r="G31" s="138"/>
      <c r="H31" s="97">
        <f>COUNTIF(Risikoliste!$N$8:$N$32,$F31)</f>
        <v>7</v>
      </c>
      <c r="I31" s="99">
        <f>IFERROR($H31/COUNTA(Risikoliste!$C$8:$C$32),0)</f>
        <v>0.3888888888888889</v>
      </c>
    </row>
    <row r="32" spans="2:9" ht="21" customHeight="1" x14ac:dyDescent="0.25">
      <c r="F32" s="138" t="s">
        <v>53</v>
      </c>
      <c r="G32" s="138"/>
      <c r="H32" s="97">
        <f>COUNTIF(Risikoliste!$N$8:$N$32,$F32)</f>
        <v>2</v>
      </c>
      <c r="I32" s="99">
        <f>IFERROR($H32/COUNTA(Risikoliste!$C$8:$C$32),0)</f>
        <v>0.1111111111111111</v>
      </c>
    </row>
    <row r="33" spans="2:9" ht="21" customHeight="1" x14ac:dyDescent="0.25">
      <c r="F33" s="138" t="s">
        <v>59</v>
      </c>
      <c r="G33" s="138"/>
      <c r="H33" s="97">
        <f>COUNTIF(Risikoliste!$N$8:$N$32,$F33)</f>
        <v>1</v>
      </c>
      <c r="I33" s="99">
        <f>IFERROR($H33/COUNTA(Risikoliste!$C$8:$C$32),0)</f>
        <v>5.5555555555555552E-2</v>
      </c>
    </row>
    <row r="34" spans="2:9" ht="24.75" customHeight="1" x14ac:dyDescent="0.25">
      <c r="B34" s="22" t="s">
        <v>253</v>
      </c>
    </row>
    <row r="35" spans="2:9" ht="15" customHeight="1" x14ac:dyDescent="0.25">
      <c r="B35" s="24" t="s">
        <v>217</v>
      </c>
      <c r="C35" s="139" t="s">
        <v>98</v>
      </c>
      <c r="D35" s="139"/>
      <c r="E35" s="139"/>
      <c r="F35" s="139" t="s">
        <v>101</v>
      </c>
      <c r="G35" s="139"/>
      <c r="H35" s="24" t="s">
        <v>104</v>
      </c>
      <c r="I35" s="24" t="s">
        <v>254</v>
      </c>
    </row>
    <row r="36" spans="2:9" ht="21.75" customHeight="1" x14ac:dyDescent="0.25">
      <c r="B36" s="74" t="str">
        <f>IFERROR(INDEX(Risikoliste!$A$8:$A$32,MATCH(LARGE(Risikoliste!$Q$8:$Q$32,1),Risikoliste!$Q$8:$Q$32,0)),"")</f>
        <v>R-04</v>
      </c>
      <c r="C36" s="140" t="str">
        <f>IFERROR(INDEX(Risikoliste!$C$8:$C$32,MATCH(LARGE(Risikoliste!$Q$8:$Q$32,1),Risikoliste!$Q$8:$Q$32,0)),"")</f>
        <v>Cyberangriff mit Datenverschlüsselung</v>
      </c>
      <c r="D36" s="140"/>
      <c r="E36" s="140"/>
      <c r="F36" s="141" t="str">
        <f>IFERROR(INDEX(Risikoliste!$F$8:$F$32,MATCH(LARGE(Risikoliste!$Q$8:$Q$32,1),Risikoliste!$Q$8:$Q$32,0)),"")</f>
        <v>IT-Leitung</v>
      </c>
      <c r="G36" s="141"/>
      <c r="H36" s="100">
        <f>IFERROR(INDEX(Risikoliste!$I$8:$I$32,MATCH(LARGE(Risikoliste!$Q$8:$Q$32,1),Risikoliste!$Q$8:$Q$32,0)),"")</f>
        <v>15</v>
      </c>
      <c r="I36" s="56" t="str">
        <f>IFERROR(INDEX(Risikoliste!$J$8:$J$32,MATCH(LARGE(Risikoliste!$Q$8:$Q$32,1),Risikoliste!$Q$8:$Q$32,0)),"")</f>
        <v>Kritisch</v>
      </c>
    </row>
    <row r="37" spans="2:9" ht="21.75" customHeight="1" x14ac:dyDescent="0.25">
      <c r="B37" s="74" t="str">
        <f>IFERROR(INDEX(Risikoliste!$A$8:$A$32,MATCH(LARGE(Risikoliste!$Q$8:$Q$32,2),Risikoliste!$Q$8:$Q$32,0)),"")</f>
        <v>R-16</v>
      </c>
      <c r="C37" s="140" t="str">
        <f>IFERROR(INDEX(Risikoliste!$C$8:$C$32,MATCH(LARGE(Risikoliste!$Q$8:$Q$32,2),Risikoliste!$Q$8:$Q$32,0)),"")</f>
        <v>Anhaltender Preisdruck im Standardsegment</v>
      </c>
      <c r="D37" s="140"/>
      <c r="E37" s="140"/>
      <c r="F37" s="141" t="str">
        <f>IFERROR(INDEX(Risikoliste!$F$8:$F$32,MATCH(LARGE(Risikoliste!$Q$8:$Q$32,2),Risikoliste!$Q$8:$Q$32,0)),"")</f>
        <v>Produktmanagement</v>
      </c>
      <c r="G37" s="141"/>
      <c r="H37" s="100">
        <f>IFERROR(INDEX(Risikoliste!$I$8:$I$32,MATCH(LARGE(Risikoliste!$Q$8:$Q$32,2),Risikoliste!$Q$8:$Q$32,0)),"")</f>
        <v>12</v>
      </c>
      <c r="I37" s="56" t="str">
        <f>IFERROR(INDEX(Risikoliste!$J$8:$J$32,MATCH(LARGE(Risikoliste!$Q$8:$Q$32,2),Risikoliste!$Q$8:$Q$32,0)),"")</f>
        <v>Erheblich</v>
      </c>
    </row>
    <row r="38" spans="2:9" ht="21.75" customHeight="1" x14ac:dyDescent="0.25">
      <c r="B38" s="74" t="str">
        <f>IFERROR(INDEX(Risikoliste!$A$8:$A$32,MATCH(LARGE(Risikoliste!$Q$8:$Q$32,3),Risikoliste!$Q$8:$Q$32,0)),"")</f>
        <v>R-09</v>
      </c>
      <c r="C38" s="140" t="str">
        <f>IFERROR(INDEX(Risikoliste!$C$8:$C$32,MATCH(LARGE(Risikoliste!$Q$8:$Q$32,3),Risikoliste!$Q$8:$Q$32,0)),"")</f>
        <v>Ausfall eines Einzellieferanten</v>
      </c>
      <c r="D38" s="140"/>
      <c r="E38" s="140"/>
      <c r="F38" s="141" t="str">
        <f>IFERROR(INDEX(Risikoliste!$F$8:$F$32,MATCH(LARGE(Risikoliste!$Q$8:$Q$32,3),Risikoliste!$Q$8:$Q$32,0)),"")</f>
        <v>Einkauf</v>
      </c>
      <c r="G38" s="141"/>
      <c r="H38" s="100">
        <f>IFERROR(INDEX(Risikoliste!$I$8:$I$32,MATCH(LARGE(Risikoliste!$Q$8:$Q$32,3),Risikoliste!$Q$8:$Q$32,0)),"")</f>
        <v>12</v>
      </c>
      <c r="I38" s="56" t="str">
        <f>IFERROR(INDEX(Risikoliste!$J$8:$J$32,MATCH(LARGE(Risikoliste!$Q$8:$Q$32,3),Risikoliste!$Q$8:$Q$32,0)),"")</f>
        <v>Erheblich</v>
      </c>
    </row>
    <row r="39" spans="2:9" ht="21.75" customHeight="1" x14ac:dyDescent="0.25">
      <c r="B39" s="74" t="str">
        <f>IFERROR(INDEX(Risikoliste!$A$8:$A$32,MATCH(LARGE(Risikoliste!$Q$8:$Q$32,4),Risikoliste!$Q$8:$Q$32,0)),"")</f>
        <v>R-08</v>
      </c>
      <c r="C39" s="140" t="str">
        <f>IFERROR(INDEX(Risikoliste!$C$8:$C$32,MATCH(LARGE(Risikoliste!$Q$8:$Q$32,4),Risikoliste!$Q$8:$Q$32,0)),"")</f>
        <v>Engpass bei qualifizierten Fachkräften</v>
      </c>
      <c r="D39" s="140"/>
      <c r="E39" s="140"/>
      <c r="F39" s="141" t="str">
        <f>IFERROR(INDEX(Risikoliste!$F$8:$F$32,MATCH(LARGE(Risikoliste!$Q$8:$Q$32,4),Risikoliste!$Q$8:$Q$32,0)),"")</f>
        <v>Personalleitung</v>
      </c>
      <c r="G39" s="141"/>
      <c r="H39" s="100">
        <f>IFERROR(INDEX(Risikoliste!$I$8:$I$32,MATCH(LARGE(Risikoliste!$Q$8:$Q$32,4),Risikoliste!$Q$8:$Q$32,0)),"")</f>
        <v>12</v>
      </c>
      <c r="I39" s="56" t="str">
        <f>IFERROR(INDEX(Risikoliste!$J$8:$J$32,MATCH(LARGE(Risikoliste!$Q$8:$Q$32,4),Risikoliste!$Q$8:$Q$32,0)),"")</f>
        <v>Erheblich</v>
      </c>
    </row>
    <row r="40" spans="2:9" ht="21.75" customHeight="1" x14ac:dyDescent="0.25">
      <c r="B40" s="74" t="str">
        <f>IFERROR(INDEX(Risikoliste!$A$8:$A$32,MATCH(LARGE(Risikoliste!$Q$8:$Q$32,5),Risikoliste!$Q$8:$Q$32,0)),"")</f>
        <v>R-07</v>
      </c>
      <c r="C40" s="140" t="str">
        <f>IFERROR(INDEX(Risikoliste!$C$8:$C$32,MATCH(LARGE(Risikoliste!$Q$8:$Q$32,5),Risikoliste!$Q$8:$Q$32,0)),"")</f>
        <v>Verlust von Schlüsselpersonen</v>
      </c>
      <c r="D40" s="140"/>
      <c r="E40" s="140"/>
      <c r="F40" s="141" t="str">
        <f>IFERROR(INDEX(Risikoliste!$F$8:$F$32,MATCH(LARGE(Risikoliste!$Q$8:$Q$32,5),Risikoliste!$Q$8:$Q$32,0)),"")</f>
        <v>Personalleitung</v>
      </c>
      <c r="G40" s="141"/>
      <c r="H40" s="100">
        <f>IFERROR(INDEX(Risikoliste!$I$8:$I$32,MATCH(LARGE(Risikoliste!$Q$8:$Q$32,5),Risikoliste!$Q$8:$Q$32,0)),"")</f>
        <v>12</v>
      </c>
      <c r="I40" s="56" t="str">
        <f>IFERROR(INDEX(Risikoliste!$J$8:$J$32,MATCH(LARGE(Risikoliste!$Q$8:$Q$32,5),Risikoliste!$Q$8:$Q$32,0)),"")</f>
        <v>Erheblich</v>
      </c>
    </row>
    <row r="42" spans="2:9" ht="15" customHeight="1" x14ac:dyDescent="0.25">
      <c r="B42" s="142" t="s">
        <v>255</v>
      </c>
      <c r="C42" s="142"/>
      <c r="D42" s="142"/>
      <c r="E42" s="142"/>
      <c r="F42" s="142"/>
      <c r="G42" s="142"/>
      <c r="H42" s="142"/>
      <c r="I42" s="142"/>
    </row>
    <row r="43" spans="2:9" x14ac:dyDescent="0.25">
      <c r="B43" s="142"/>
      <c r="C43" s="142"/>
      <c r="D43" s="142"/>
      <c r="E43" s="142"/>
      <c r="F43" s="142"/>
      <c r="G43" s="142"/>
      <c r="H43" s="142"/>
      <c r="I43" s="142"/>
    </row>
  </sheetData>
  <mergeCells count="65">
    <mergeCell ref="C40:E40"/>
    <mergeCell ref="F40:G40"/>
    <mergeCell ref="B42:I43"/>
    <mergeCell ref="C37:E37"/>
    <mergeCell ref="F37:G37"/>
    <mergeCell ref="C38:E38"/>
    <mergeCell ref="F38:G38"/>
    <mergeCell ref="C39:E39"/>
    <mergeCell ref="F39:G39"/>
    <mergeCell ref="F32:G32"/>
    <mergeCell ref="F33:G33"/>
    <mergeCell ref="C35:E35"/>
    <mergeCell ref="F35:G35"/>
    <mergeCell ref="C36:E36"/>
    <mergeCell ref="F36:G36"/>
    <mergeCell ref="B29:C29"/>
    <mergeCell ref="F29:I29"/>
    <mergeCell ref="B30:C30"/>
    <mergeCell ref="F30:G30"/>
    <mergeCell ref="B31:C31"/>
    <mergeCell ref="F31:G31"/>
    <mergeCell ref="B26:C26"/>
    <mergeCell ref="F26:G26"/>
    <mergeCell ref="B27:C27"/>
    <mergeCell ref="F27:G27"/>
    <mergeCell ref="B28:C28"/>
    <mergeCell ref="B23:C23"/>
    <mergeCell ref="F23:G23"/>
    <mergeCell ref="B24:C24"/>
    <mergeCell ref="F24:G24"/>
    <mergeCell ref="B25:C25"/>
    <mergeCell ref="F25:G25"/>
    <mergeCell ref="B17:C17"/>
    <mergeCell ref="D17:E17"/>
    <mergeCell ref="F17:G17"/>
    <mergeCell ref="H17:I17"/>
    <mergeCell ref="B18:C18"/>
    <mergeCell ref="D18:E18"/>
    <mergeCell ref="F18:G18"/>
    <mergeCell ref="H18:I18"/>
    <mergeCell ref="B13:C13"/>
    <mergeCell ref="D13:E13"/>
    <mergeCell ref="F13:G13"/>
    <mergeCell ref="H13:I13"/>
    <mergeCell ref="B16:C16"/>
    <mergeCell ref="D16:E16"/>
    <mergeCell ref="F16:G16"/>
    <mergeCell ref="H16:I16"/>
    <mergeCell ref="H11:I11"/>
    <mergeCell ref="B12:C12"/>
    <mergeCell ref="D12:E12"/>
    <mergeCell ref="F12:G12"/>
    <mergeCell ref="H12:I12"/>
    <mergeCell ref="B6:C6"/>
    <mergeCell ref="D6:F6"/>
    <mergeCell ref="B7:C7"/>
    <mergeCell ref="D7:F7"/>
    <mergeCell ref="B11:C11"/>
    <mergeCell ref="D11:E11"/>
    <mergeCell ref="F11:G11"/>
    <mergeCell ref="A1:J1"/>
    <mergeCell ref="A2:J2"/>
    <mergeCell ref="A3:J3"/>
    <mergeCell ref="B5:C5"/>
    <mergeCell ref="D5:F5"/>
  </mergeCells>
  <conditionalFormatting sqref="D24:D31">
    <cfRule type="dataBar" priority="2">
      <dataBar>
        <cfvo type="num" val="0"/>
        <cfvo type="max"/>
        <color rgb="FFA9CFD9"/>
      </dataBar>
      <extLst>
        <ext xmlns:x14="http://schemas.microsoft.com/office/spreadsheetml/2009/9/main" uri="{B025F937-C7B1-47D3-B67F-A62EFF666E3E}">
          <x14:id>{8F109136-C8E0-4669-9BF3-8198FB33CF32}</x14:id>
        </ext>
      </extLst>
    </cfRule>
  </conditionalFormatting>
  <conditionalFormatting sqref="E24:E31">
    <cfRule type="dataBar" priority="3">
      <dataBar>
        <cfvo type="num" val="0"/>
        <cfvo type="max"/>
        <color rgb="FFEBC3B6"/>
      </dataBar>
      <extLst>
        <ext xmlns:x14="http://schemas.microsoft.com/office/spreadsheetml/2009/9/main" uri="{B025F937-C7B1-47D3-B67F-A62EFF666E3E}">
          <x14:id>{41AA3BF5-10CB-402C-BFD5-313D4F41D2C0}</x14:id>
        </ext>
      </extLst>
    </cfRule>
  </conditionalFormatting>
  <conditionalFormatting sqref="H30:H33">
    <cfRule type="dataBar" priority="4">
      <dataBar>
        <cfvo type="num" val="0"/>
        <cfvo type="max"/>
        <color rgb="FFEFD8A2"/>
      </dataBar>
      <extLst>
        <ext xmlns:x14="http://schemas.microsoft.com/office/spreadsheetml/2009/9/main" uri="{B025F937-C7B1-47D3-B67F-A62EFF666E3E}">
          <x14:id>{AA865A22-10EA-45CE-A01F-3374A0ABF418}</x14:id>
        </ext>
      </extLst>
    </cfRule>
  </conditionalFormatting>
  <conditionalFormatting sqref="H36:H40">
    <cfRule type="cellIs" dxfId="7" priority="5" operator="greaterThanOrEqual">
      <formula>15</formula>
    </cfRule>
    <cfRule type="cellIs" dxfId="6" priority="6" operator="greaterThanOrEqual">
      <formula>10</formula>
    </cfRule>
    <cfRule type="cellIs" dxfId="5" priority="7" operator="greaterThanOrEqual">
      <formula>5</formula>
    </cfRule>
    <cfRule type="cellIs" dxfId="4" priority="8" operator="greaterThanOrEqual">
      <formula>0</formula>
    </cfRule>
  </conditionalFormatting>
  <conditionalFormatting sqref="I36:I40">
    <cfRule type="cellIs" dxfId="3" priority="9" operator="equal">
      <formula>"Kritisch"</formula>
    </cfRule>
    <cfRule type="cellIs" dxfId="2" priority="10" operator="equal">
      <formula>"Erheblich"</formula>
    </cfRule>
    <cfRule type="cellIs" dxfId="1" priority="11" operator="equal">
      <formula>"Spürbar"</formula>
    </cfRule>
    <cfRule type="cellIs" dxfId="0" priority="12" operator="equal">
      <formula>"Gering"</formula>
    </cfRule>
  </conditionalFormatting>
  <pageMargins left="0.75" right="0.75" top="1" bottom="1" header="0.511811023622047" footer="0.511811023622047"/>
  <pageSetup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109136-C8E0-4669-9BF3-8198FB33CF32}">
            <x14:dataBar axisPosition="none">
              <x14:cfvo type="num">
                <xm:f>0</xm:f>
              </x14:cfvo>
              <x14:cfvo type="max"/>
              <x14:negativeFillColor rgb="FFA9CFD9"/>
            </x14:dataBar>
          </x14:cfRule>
          <xm:sqref>D24:D31</xm:sqref>
        </x14:conditionalFormatting>
        <x14:conditionalFormatting xmlns:xm="http://schemas.microsoft.com/office/excel/2006/main">
          <x14:cfRule type="dataBar" id="{41AA3BF5-10CB-402C-BFD5-313D4F41D2C0}">
            <x14:dataBar axisPosition="none">
              <x14:cfvo type="num">
                <xm:f>0</xm:f>
              </x14:cfvo>
              <x14:cfvo type="max"/>
              <x14:negativeFillColor rgb="FFEBC3B6"/>
            </x14:dataBar>
          </x14:cfRule>
          <xm:sqref>E24:E31</xm:sqref>
        </x14:conditionalFormatting>
        <x14:conditionalFormatting xmlns:xm="http://schemas.microsoft.com/office/excel/2006/main">
          <x14:cfRule type="dataBar" id="{AA865A22-10EA-45CE-A01F-3374A0ABF418}">
            <x14:dataBar axisPosition="none">
              <x14:cfvo type="num">
                <xm:f>0</xm:f>
              </x14:cfvo>
              <x14:cfvo type="max"/>
              <x14:negativeFillColor rgb="FFEFD8A2"/>
            </x14:dataBar>
          </x14:cfRule>
          <xm:sqref>H30:H33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9</vt:i4>
      </vt:variant>
    </vt:vector>
  </HeadingPairs>
  <TitlesOfParts>
    <vt:vector size="13" baseType="lpstr">
      <vt:lpstr>Anleitung</vt:lpstr>
      <vt:lpstr>Risikoliste</vt:lpstr>
      <vt:lpstr>Risikolandkarte</vt:lpstr>
      <vt:lpstr>Auswertung</vt:lpstr>
      <vt:lpstr>Bearbeitungsstatus</vt:lpstr>
      <vt:lpstr>Bewertungsstufen</vt:lpstr>
      <vt:lpstr>Anleitung!Druckbereich</vt:lpstr>
      <vt:lpstr>Auswertung!Druckbereich</vt:lpstr>
      <vt:lpstr>Risikolandkarte!Druckbereich</vt:lpstr>
      <vt:lpstr>Risikoliste!Druckbereich</vt:lpstr>
      <vt:lpstr>Risikoliste!Drucktitel</vt:lpstr>
      <vt:lpstr>Risikokategorien</vt:lpstr>
      <vt:lpstr>Risikostrategien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Risikoanalyse Vorlage 2026</dc:title>
  <dc:subject/>
  <dc:creator>Risikomanagement</dc:creator>
  <dc:description/>
  <cp:lastModifiedBy>Sergio Jiménez Canales</cp:lastModifiedBy>
  <cp:revision>0</cp:revision>
  <dcterms:created xsi:type="dcterms:W3CDTF">2026-08-04T05:45:05Z</dcterms:created>
  <dcterms:modified xsi:type="dcterms:W3CDTF">2026-08-05T08:05:33Z</dcterms:modified>
  <dc:language>en-US</dc:language>
</cp:coreProperties>
</file>