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BD31C16D-6E8D-47A2-8B0D-AA8B30A06A70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Spesenabrechnung" sheetId="1" r:id="rId1"/>
    <sheet name="Konfiguration" sheetId="2" r:id="rId2"/>
  </sheets>
  <definedNames>
    <definedName name="_xlnm.Print_Area" localSheetId="1">Konfiguration!$A$1:$G$28</definedName>
    <definedName name="_xlnm.Print_Area" localSheetId="0">Spesenabrechnung!$A$1:$J$51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5" i="1" l="1"/>
  <c r="D37" i="1"/>
  <c r="D36" i="1"/>
  <c r="D35" i="1"/>
  <c r="F31" i="1"/>
  <c r="H30" i="1"/>
  <c r="G30" i="1"/>
  <c r="H29" i="1"/>
  <c r="G29" i="1"/>
  <c r="G28" i="1"/>
  <c r="H28" i="1" s="1"/>
  <c r="G27" i="1"/>
  <c r="H27" i="1" s="1"/>
  <c r="H31" i="1" s="1"/>
  <c r="H43" i="1" s="1"/>
  <c r="F23" i="1"/>
  <c r="H42" i="1" s="1"/>
  <c r="I22" i="1"/>
  <c r="H22" i="1"/>
  <c r="I21" i="1"/>
  <c r="H21" i="1"/>
  <c r="I20" i="1"/>
  <c r="H20" i="1"/>
  <c r="I19" i="1"/>
  <c r="I23" i="1" s="1"/>
  <c r="H19" i="1"/>
  <c r="H23" i="1" s="1"/>
  <c r="I18" i="1"/>
  <c r="H18" i="1"/>
  <c r="I17" i="1"/>
  <c r="H17" i="1"/>
  <c r="I16" i="1"/>
  <c r="H16" i="1"/>
  <c r="I15" i="1"/>
  <c r="H15" i="1"/>
  <c r="H37" i="1" l="1"/>
  <c r="I37" i="1" s="1"/>
  <c r="H35" i="1"/>
  <c r="I35" i="1" s="1"/>
  <c r="H36" i="1"/>
  <c r="I36" i="1" s="1"/>
  <c r="I38" i="1" l="1"/>
  <c r="H44" i="1" s="1"/>
  <c r="H46" i="1" s="1"/>
  <c r="H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7" authorId="0" shapeId="0" xr:uid="{00000000-0006-0000-0000-000001000000}">
      <text>
        <r>
          <rPr>
            <sz val="10"/>
            <rFont val="Arial"/>
            <family val="2"/>
          </rPr>
          <t>Cremefarbene Felder sind Eingabefelder. Grau hinterlegte Beträge berechnen sich automatisch. Die Sätze stehen im Blatt „Konfiguration“.</t>
        </r>
      </text>
    </comment>
  </commentList>
</comments>
</file>

<file path=xl/sharedStrings.xml><?xml version="1.0" encoding="utf-8"?>
<sst xmlns="http://schemas.openxmlformats.org/spreadsheetml/2006/main" count="144" uniqueCount="111">
  <si>
    <t>NORDLICHT CONSULTING GMBH</t>
  </si>
  <si>
    <t>SPESENABRECHNUNG</t>
  </si>
  <si>
    <t>Reisekosten- &amp; Auslagenerstattung</t>
  </si>
  <si>
    <t>Abrechnungsjahr 2026</t>
  </si>
  <si>
    <t>1  ·  ANGABEN ZUR PERSON UND REISE</t>
  </si>
  <si>
    <t>Name, Vorname</t>
  </si>
  <si>
    <t>Brandt, Katharina</t>
  </si>
  <si>
    <t>Mitarbeiter-Nr.</t>
  </si>
  <si>
    <t>MA-2041</t>
  </si>
  <si>
    <t>Abteilung</t>
  </si>
  <si>
    <t>Vertrieb Nord</t>
  </si>
  <si>
    <t>Kostenstelle</t>
  </si>
  <si>
    <t>KST-4400</t>
  </si>
  <si>
    <t>Reisezweck / Projekt</t>
  </si>
  <si>
    <t>Kundenprojekt Messeauftritt</t>
  </si>
  <si>
    <t>Reiseland</t>
  </si>
  <si>
    <t>Deutschland</t>
  </si>
  <si>
    <t>IBAN (Erstattung)</t>
  </si>
  <si>
    <t>DE00 0000 0000 0000 0000 00</t>
  </si>
  <si>
    <t>BIC</t>
  </si>
  <si>
    <t>XXXXDEXXXXX</t>
  </si>
  <si>
    <t>Reise von</t>
  </si>
  <si>
    <t>2026-03-09</t>
  </si>
  <si>
    <t>bis</t>
  </si>
  <si>
    <t>2026-03-11</t>
  </si>
  <si>
    <t>Belege</t>
  </si>
  <si>
    <t>2  ·  EINZELBELEGE UND AUSLAGEN</t>
  </si>
  <si>
    <t>Datum</t>
  </si>
  <si>
    <t>Beschreibung / Beleg</t>
  </si>
  <si>
    <t>Kategorie</t>
  </si>
  <si>
    <t>Zahlweise</t>
  </si>
  <si>
    <t>Betrag brutto</t>
  </si>
  <si>
    <t>MwSt.-Satz</t>
  </si>
  <si>
    <t>MwSt.-Betrag</t>
  </si>
  <si>
    <t>Netto</t>
  </si>
  <si>
    <t>Bahnfahrt Hamburg–Berlin (Hin)</t>
  </si>
  <si>
    <t>Fahrtkosten</t>
  </si>
  <si>
    <t>Firmenkarte</t>
  </si>
  <si>
    <t>Taxi Bahnhof – Messegelände</t>
  </si>
  <si>
    <t>privat verauslagt</t>
  </si>
  <si>
    <t>Hotelübernachtung (2 Nächte)</t>
  </si>
  <si>
    <t>Übernachtung</t>
  </si>
  <si>
    <t>2026-03-10</t>
  </si>
  <si>
    <t>Parkgebühren Messeparkplatz</t>
  </si>
  <si>
    <t>Nebenkosten</t>
  </si>
  <si>
    <t>Fachliteratur / Standunterlagen</t>
  </si>
  <si>
    <t>Sonstiges</t>
  </si>
  <si>
    <t>Bahnfahrt Berlin–Hamburg (Rück)</t>
  </si>
  <si>
    <t>Zwischensumme Einzelbelege</t>
  </si>
  <si>
    <t>3  ·  FAHRTKOSTEN MIT PRIVATFAHRZEUG (KILOMETERGELD)</t>
  </si>
  <si>
    <t>Strecke (von – nach)</t>
  </si>
  <si>
    <t>Fahrzeug</t>
  </si>
  <si>
    <t>Anlass</t>
  </si>
  <si>
    <t>km</t>
  </si>
  <si>
    <t>Satz €/km</t>
  </si>
  <si>
    <t>Betrag</t>
  </si>
  <si>
    <t>Hotel – Kundengespräch Potsdam</t>
  </si>
  <si>
    <t>PKW</t>
  </si>
  <si>
    <t>Vor-Ort-Termin</t>
  </si>
  <si>
    <t>Kundengespräch – Messegelände</t>
  </si>
  <si>
    <t>Rückfahrt</t>
  </si>
  <si>
    <t>Zwischensumme Kilometergeld</t>
  </si>
  <si>
    <t>4  ·  VERPFLEGUNGSMEHRAUFWAND (PAUSCHALEN 2026)</t>
  </si>
  <si>
    <t>Abwesenheit</t>
  </si>
  <si>
    <t>Pauschale</t>
  </si>
  <si>
    <t>gek. Frühst.</t>
  </si>
  <si>
    <t>gek. Mittag</t>
  </si>
  <si>
    <t>gek. Abend</t>
  </si>
  <si>
    <t>Kürzung</t>
  </si>
  <si>
    <t>Anspruch</t>
  </si>
  <si>
    <t>Anreisetag</t>
  </si>
  <si>
    <t>Nein</t>
  </si>
  <si>
    <t>voller Tag (24 h)</t>
  </si>
  <si>
    <t>Ja</t>
  </si>
  <si>
    <t>Abreisetag</t>
  </si>
  <si>
    <t>Zwischensumme Verpflegungspauschalen</t>
  </si>
  <si>
    <t>5  ·  ERSTATTUNGSBETRAG</t>
  </si>
  <si>
    <t>Hinweise zur Abrechnung
•  Alle Originalbelege sind beizufügen; digitale Belege (Scan / Foto) sind gleichwertig, sofern lesbar.
•  Verpflegungspauschalen 2026 (Inland): 14 € bei &gt; 8 Std., 28 € bei vollen 24 Std. sowie An- und Abreisetag.
•  Kürzung bei gestellten Mahlzeiten: Frühstück 20 %, Mittag- und Abendessen je 40 % der vollen Tagespauschale.
•  Kilometergeld PKW 0,30 €/km, Motorrad 0,20 €/km.
•  Per Firmenkarte gezahlte Positionen werden vom Erstattungsbetrag abgezogen.</t>
  </si>
  <si>
    <t>Einzelbelege &amp; Auslagen (brutto)</t>
  </si>
  <si>
    <t>Kilometergeld</t>
  </si>
  <si>
    <t>Verpflegungspauschalen</t>
  </si>
  <si>
    <t>./. bereits per Firmenkarte gezahlt</t>
  </si>
  <si>
    <t>AN MITARBEITER ZU ERSTATTEN</t>
  </si>
  <si>
    <t>Datum, Unterschrift Mitarbeiter</t>
  </si>
  <si>
    <t>Datum, Unterschrift Vorgesetzte/r</t>
  </si>
  <si>
    <t>Buchhaltung / geprüft am</t>
  </si>
  <si>
    <t>Nordlicht Consulting GmbH  ·  Musterstraße 12  ·  26122 Oldenburg  ·  buchhaltung@nordlicht-consulting.example  ·  Formular RK-2026 / v1</t>
  </si>
  <si>
    <t>KONFIGURATION – GESETZLICHE SÄTZE 2026</t>
  </si>
  <si>
    <t>Diese Werte steuern die automatischen Berechnungen. Anpassung nur, wenn sich die gesetzlichen Pauschalen ändern.</t>
  </si>
  <si>
    <t>KILOMETERPAUSCHALEN (§ 9 Abs. 1 Nr. 4a EStG)</t>
  </si>
  <si>
    <t>0,30 €/km</t>
  </si>
  <si>
    <t>Motorrad</t>
  </si>
  <si>
    <t>0,20 €/km</t>
  </si>
  <si>
    <t>Fahrrad</t>
  </si>
  <si>
    <t>kein gesetzl. Pauschalsatz</t>
  </si>
  <si>
    <t>VERPFLEGUNGSPAUSCHALEN INLAND 2026 (§ 9 Abs. 4a EStG)</t>
  </si>
  <si>
    <t>Abwesenheitstyp</t>
  </si>
  <si>
    <t>&gt; 8 Std. (eintägig)</t>
  </si>
  <si>
    <t>14 € bei Abwesenheit über 8 Std.</t>
  </si>
  <si>
    <t>28 € pro vollem Kalendertag</t>
  </si>
  <si>
    <t>14 € (An-/Abreisetag)</t>
  </si>
  <si>
    <t>KÜRZUNG BEI GESTELLTEN MAHLZEITEN (% der 24-h-Pauschale)</t>
  </si>
  <si>
    <t>Mahlzeit</t>
  </si>
  <si>
    <t>Anteil</t>
  </si>
  <si>
    <t>Frühstück</t>
  </si>
  <si>
    <t>20 % → 5,60 €</t>
  </si>
  <si>
    <t>Mittagessen</t>
  </si>
  <si>
    <t>40 % → 11,20 €</t>
  </si>
  <si>
    <t>Abendessen</t>
  </si>
  <si>
    <t>RECHTLICHER RAHMEN</t>
  </si>
  <si>
    <t>Die Inlands-Verpflegungspauschalen (14 € / 28 €) gelten seit 2021 unverändert und wurden auch für 2026 nicht angehoben. Für Auslandsreisen gelten länderspezifische Pauschbeträge nach dem jährlichen BMF-Schreiben. Kilometergeld und Verpflegungspauschalen sind bei Selbständigen Betriebsausgaben (EÜR), bei Arbeitnehmern Werbungskosten bzw. steuerfreie Arbeitgebererstattung.
Rechtsgrundlagen: § 9 Abs. 4a EStG, § 9 Abs. 1 Nr. 4a EStG, § 4 Abs. 5 EStG.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</si>
</sst>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TT.&quot;mm&quot;.JJJJ&quot;"/>
    <numFmt numFmtId="165" formatCode="#,##0.00&quot; €&quot;"/>
    <numFmt numFmtId="166" formatCode="0\ %"/>
    <numFmt numFmtId="167" formatCode="#,##0&quot; km&quot;"/>
    <numFmt numFmtId="168" formatCode="\-#,##0.00&quot; €&quot;;[Red]\-#,##0.00&quot; €&quot;"/>
  </numFmts>
  <fonts count="24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8"/>
      <color rgb="FF1F3A44"/>
      <name val="Calibri"/>
      <family val="2"/>
    </font>
    <font>
      <b/>
      <sz val="18"/>
      <color rgb="FFC97B27"/>
      <name val="Calibri"/>
      <family val="2"/>
    </font>
    <font>
      <sz val="10.5"/>
      <color rgb="FF5A6B6E"/>
      <name val="Calibri"/>
      <family val="2"/>
    </font>
    <font>
      <b/>
      <sz val="11"/>
      <color rgb="FFFFFFFF"/>
      <name val="Calibri"/>
      <family val="2"/>
    </font>
    <font>
      <b/>
      <sz val="9.5"/>
      <color rgb="FF5A6B6E"/>
      <name val="Calibri"/>
      <family val="2"/>
    </font>
    <font>
      <sz val="11"/>
      <color rgb="FF1F3A44"/>
      <name val="Calibri"/>
      <family val="2"/>
    </font>
    <font>
      <b/>
      <sz val="9.5"/>
      <color rgb="FFFFFFFF"/>
      <name val="Calibri"/>
      <family val="2"/>
    </font>
    <font>
      <sz val="10"/>
      <color rgb="FF1F3A44"/>
      <name val="Calibri"/>
      <family val="2"/>
    </font>
    <font>
      <sz val="10"/>
      <color rgb="FF5A6B6E"/>
      <name val="Calibri"/>
      <family val="2"/>
    </font>
    <font>
      <b/>
      <sz val="10.5"/>
      <color rgb="FF1F3A44"/>
      <name val="Calibri"/>
      <family val="2"/>
    </font>
    <font>
      <b/>
      <sz val="9"/>
      <color rgb="FFFFFFFF"/>
      <name val="Calibri"/>
      <family val="2"/>
    </font>
    <font>
      <sz val="10"/>
      <color rgb="FFC97B27"/>
      <name val="Calibri"/>
      <family val="2"/>
    </font>
    <font>
      <sz val="9"/>
      <color rgb="FF5A6B6E"/>
      <name val="Calibri"/>
      <family val="2"/>
    </font>
    <font>
      <sz val="10.5"/>
      <color rgb="FF1F3A44"/>
      <name val="Calibri"/>
      <family val="2"/>
    </font>
    <font>
      <b/>
      <sz val="12"/>
      <color rgb="FFFFFFFF"/>
      <name val="Calibri"/>
      <family val="2"/>
    </font>
    <font>
      <b/>
      <sz val="13"/>
      <color rgb="FFFFFFFF"/>
      <name val="Calibri"/>
      <family val="2"/>
    </font>
    <font>
      <i/>
      <sz val="8"/>
      <color rgb="FFB7CBCE"/>
      <name val="Calibri"/>
      <family val="2"/>
    </font>
    <font>
      <b/>
      <sz val="15"/>
      <color rgb="FF1F3A44"/>
      <name val="Calibri"/>
      <family val="2"/>
    </font>
    <font>
      <i/>
      <sz val="9.5"/>
      <color rgb="FF5A6B6E"/>
      <name val="Calibri"/>
      <family val="2"/>
    </font>
    <font>
      <b/>
      <sz val="10"/>
      <color rgb="FF0000FF"/>
      <name val="Calibri"/>
      <family val="2"/>
    </font>
    <font>
      <i/>
      <sz val="8.5"/>
      <color rgb="FF5A6B6E"/>
      <name val="Calibri"/>
      <family val="2"/>
    </font>
    <font>
      <b/>
      <sz val="9"/>
      <color rgb="FF5A6B6E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97B27"/>
        <bgColor rgb="FFFF9900"/>
      </patternFill>
    </fill>
    <fill>
      <patternFill patternType="solid">
        <fgColor rgb="FF2E6E7E"/>
        <bgColor rgb="FF5A6B6E"/>
      </patternFill>
    </fill>
    <fill>
      <patternFill patternType="solid">
        <fgColor rgb="FFFFFDF5"/>
        <bgColor rgb="FFFFFFFF"/>
      </patternFill>
    </fill>
    <fill>
      <patternFill patternType="solid">
        <fgColor rgb="FF1F3A44"/>
        <bgColor rgb="FF003366"/>
      </patternFill>
    </fill>
    <fill>
      <patternFill patternType="solid">
        <fgColor rgb="FFE8F0F1"/>
        <bgColor rgb="FFF4F8F8"/>
      </patternFill>
    </fill>
    <fill>
      <patternFill patternType="solid">
        <fgColor rgb="FFFFFFFF"/>
        <bgColor rgb="FFFFFDF5"/>
      </patternFill>
    </fill>
    <fill>
      <patternFill patternType="solid">
        <fgColor rgb="FFF4F8F8"/>
        <bgColor rgb="FFFFFDF5"/>
      </patternFill>
    </fill>
  </fills>
  <borders count="8">
    <border>
      <left/>
      <right/>
      <top/>
      <bottom/>
      <diagonal/>
    </border>
    <border>
      <left style="thin">
        <color rgb="FFB7CBCE"/>
      </left>
      <right/>
      <top style="thin">
        <color rgb="FFB7CBCE"/>
      </top>
      <bottom style="thin">
        <color rgb="FFC97B27"/>
      </bottom>
      <diagonal/>
    </border>
    <border>
      <left style="thin">
        <color rgb="FFB7CBCE"/>
      </left>
      <right style="thin">
        <color rgb="FFB7CBCE"/>
      </right>
      <top style="thin">
        <color rgb="FFB7CBCE"/>
      </top>
      <bottom style="thin">
        <color rgb="FFC97B27"/>
      </bottom>
      <diagonal/>
    </border>
    <border>
      <left style="thin">
        <color rgb="FF1F3A44"/>
      </left>
      <right style="thin">
        <color rgb="FF1F3A44"/>
      </right>
      <top style="medium">
        <color rgb="FF2E6E7E"/>
      </top>
      <bottom style="medium">
        <color rgb="FFC97B27"/>
      </bottom>
      <diagonal/>
    </border>
    <border>
      <left style="thin">
        <color rgb="FFB7CBCE"/>
      </left>
      <right style="thin">
        <color rgb="FFB7CBCE"/>
      </right>
      <top style="thin">
        <color rgb="FFB7CBCE"/>
      </top>
      <bottom style="thin">
        <color rgb="FFB7CBCE"/>
      </bottom>
      <diagonal/>
    </border>
    <border>
      <left style="thin">
        <color rgb="FFB7CBCE"/>
      </left>
      <right style="thin">
        <color rgb="FFB7CBCE"/>
      </right>
      <top style="medium">
        <color rgb="FFC97B27"/>
      </top>
      <bottom style="medium">
        <color rgb="FFC97B27"/>
      </bottom>
      <diagonal/>
    </border>
    <border>
      <left style="thin">
        <color rgb="FFB7CBCE"/>
      </left>
      <right style="thin">
        <color rgb="FFB7CBCE"/>
      </right>
      <top style="medium">
        <color rgb="FF1F3A44"/>
      </top>
      <bottom style="medium">
        <color rgb="FF1F3A44"/>
      </bottom>
      <diagonal/>
    </border>
    <border>
      <left/>
      <right/>
      <top/>
      <bottom style="thin">
        <color rgb="FF1F3A4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5" fillId="8" borderId="4" xfId="0" applyFont="1" applyFill="1" applyBorder="1" applyAlignment="1">
      <alignment horizontal="left" vertical="center" indent="1"/>
    </xf>
    <xf numFmtId="0" fontId="14" fillId="8" borderId="4" xfId="0" applyFont="1" applyFill="1" applyBorder="1" applyAlignment="1">
      <alignment horizontal="left" vertical="top" wrapText="1"/>
    </xf>
    <xf numFmtId="165" fontId="11" fillId="6" borderId="5" xfId="0" applyNumberFormat="1" applyFont="1" applyFill="1" applyBorder="1" applyAlignment="1">
      <alignment horizontal="right" vertical="center"/>
    </xf>
    <xf numFmtId="165" fontId="9" fillId="7" borderId="4" xfId="0" applyNumberFormat="1" applyFont="1" applyFill="1" applyBorder="1" applyAlignment="1">
      <alignment horizontal="right" vertical="center"/>
    </xf>
    <xf numFmtId="165" fontId="9" fillId="6" borderId="4" xfId="0" applyNumberFormat="1" applyFont="1" applyFill="1" applyBorder="1" applyAlignment="1">
      <alignment horizontal="right" vertical="center"/>
    </xf>
    <xf numFmtId="0" fontId="8" fillId="5" borderId="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indent="1"/>
    </xf>
    <xf numFmtId="0" fontId="5" fillId="3" borderId="0" xfId="0" applyFont="1" applyFill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2" borderId="0" xfId="0" applyFill="1"/>
    <xf numFmtId="0" fontId="6" fillId="0" borderId="0" xfId="0" applyFont="1" applyAlignment="1">
      <alignment horizontal="left" vertical="center" indent="1"/>
    </xf>
    <xf numFmtId="0" fontId="7" fillId="4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164" fontId="9" fillId="6" borderId="4" xfId="0" applyNumberFormat="1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center" vertical="center" wrapText="1"/>
    </xf>
    <xf numFmtId="165" fontId="9" fillId="6" borderId="4" xfId="0" applyNumberFormat="1" applyFont="1" applyFill="1" applyBorder="1" applyAlignment="1">
      <alignment horizontal="right" vertical="center"/>
    </xf>
    <xf numFmtId="166" fontId="9" fillId="6" borderId="4" xfId="0" applyNumberFormat="1" applyFont="1" applyFill="1" applyBorder="1" applyAlignment="1">
      <alignment horizontal="center" vertical="center" wrapText="1"/>
    </xf>
    <xf numFmtId="165" fontId="10" fillId="6" borderId="4" xfId="0" applyNumberFormat="1" applyFont="1" applyFill="1" applyBorder="1" applyAlignment="1">
      <alignment horizontal="right" vertical="center"/>
    </xf>
    <xf numFmtId="164" fontId="9" fillId="7" borderId="4" xfId="0" applyNumberFormat="1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center" vertical="center" wrapText="1"/>
    </xf>
    <xf numFmtId="165" fontId="9" fillId="7" borderId="4" xfId="0" applyNumberFormat="1" applyFont="1" applyFill="1" applyBorder="1" applyAlignment="1">
      <alignment horizontal="right" vertical="center"/>
    </xf>
    <xf numFmtId="166" fontId="9" fillId="7" borderId="4" xfId="0" applyNumberFormat="1" applyFont="1" applyFill="1" applyBorder="1" applyAlignment="1">
      <alignment horizontal="center" vertical="center" wrapText="1"/>
    </xf>
    <xf numFmtId="165" fontId="10" fillId="7" borderId="4" xfId="0" applyNumberFormat="1" applyFont="1" applyFill="1" applyBorder="1" applyAlignment="1">
      <alignment horizontal="right" vertical="center"/>
    </xf>
    <xf numFmtId="0" fontId="11" fillId="6" borderId="5" xfId="0" applyFont="1" applyFill="1" applyBorder="1" applyAlignment="1">
      <alignment horizontal="right" vertical="center"/>
    </xf>
    <xf numFmtId="165" fontId="11" fillId="6" borderId="5" xfId="0" applyNumberFormat="1" applyFont="1" applyFill="1" applyBorder="1" applyAlignment="1">
      <alignment horizontal="right" vertical="center"/>
    </xf>
    <xf numFmtId="3" fontId="9" fillId="6" borderId="4" xfId="0" applyNumberFormat="1" applyFont="1" applyFill="1" applyBorder="1" applyAlignment="1">
      <alignment horizontal="center" vertical="center" wrapText="1"/>
    </xf>
    <xf numFmtId="165" fontId="9" fillId="6" borderId="4" xfId="0" applyNumberFormat="1" applyFont="1" applyFill="1" applyBorder="1" applyAlignment="1">
      <alignment horizontal="center" vertical="center" wrapText="1"/>
    </xf>
    <xf numFmtId="3" fontId="9" fillId="7" borderId="4" xfId="0" applyNumberFormat="1" applyFont="1" applyFill="1" applyBorder="1" applyAlignment="1">
      <alignment horizontal="center" vertical="center" wrapText="1"/>
    </xf>
    <xf numFmtId="165" fontId="9" fillId="7" borderId="4" xfId="0" applyNumberFormat="1" applyFont="1" applyFill="1" applyBorder="1" applyAlignment="1">
      <alignment horizontal="center" vertical="center" wrapText="1"/>
    </xf>
    <xf numFmtId="167" fontId="11" fillId="6" borderId="5" xfId="0" applyNumberFormat="1" applyFont="1" applyFill="1" applyBorder="1" applyAlignment="1">
      <alignment horizontal="center" vertical="center" wrapText="1"/>
    </xf>
    <xf numFmtId="0" fontId="0" fillId="6" borderId="5" xfId="0" applyFill="1" applyBorder="1"/>
    <xf numFmtId="0" fontId="12" fillId="5" borderId="3" xfId="0" applyFont="1" applyFill="1" applyBorder="1" applyAlignment="1">
      <alignment horizontal="center" vertical="center" wrapText="1"/>
    </xf>
    <xf numFmtId="165" fontId="13" fillId="6" borderId="4" xfId="0" applyNumberFormat="1" applyFont="1" applyFill="1" applyBorder="1" applyAlignment="1">
      <alignment horizontal="right" vertical="center"/>
    </xf>
    <xf numFmtId="165" fontId="13" fillId="7" borderId="4" xfId="0" applyNumberFormat="1" applyFont="1" applyFill="1" applyBorder="1" applyAlignment="1">
      <alignment horizontal="right" vertical="center"/>
    </xf>
    <xf numFmtId="0" fontId="9" fillId="0" borderId="4" xfId="0" applyFont="1" applyBorder="1" applyAlignment="1">
      <alignment horizontal="left" vertical="center" indent="1"/>
    </xf>
    <xf numFmtId="165" fontId="21" fillId="4" borderId="4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0" fontId="23" fillId="0" borderId="0" xfId="0" applyFont="1" applyAlignment="1">
      <alignment horizontal="center" vertical="center" wrapText="1"/>
    </xf>
    <xf numFmtId="166" fontId="21" fillId="4" borderId="4" xfId="0" applyNumberFormat="1" applyFont="1" applyFill="1" applyBorder="1" applyAlignment="1">
      <alignment horizontal="center" vertical="center" wrapText="1"/>
    </xf>
    <xf numFmtId="165" fontId="15" fillId="8" borderId="4" xfId="0" applyNumberFormat="1" applyFont="1" applyFill="1" applyBorder="1" applyAlignment="1">
      <alignment horizontal="right" vertical="center"/>
    </xf>
    <xf numFmtId="0" fontId="4" fillId="8" borderId="4" xfId="0" applyFont="1" applyFill="1" applyBorder="1" applyAlignment="1">
      <alignment horizontal="left" vertical="center" indent="1"/>
    </xf>
    <xf numFmtId="168" fontId="4" fillId="8" borderId="4" xfId="0" applyNumberFormat="1" applyFont="1" applyFill="1" applyBorder="1" applyAlignment="1">
      <alignment horizontal="right" vertical="center"/>
    </xf>
    <xf numFmtId="0" fontId="16" fillId="2" borderId="6" xfId="0" applyFont="1" applyFill="1" applyBorder="1" applyAlignment="1">
      <alignment horizontal="left" vertical="center" indent="1"/>
    </xf>
    <xf numFmtId="165" fontId="17" fillId="2" borderId="6" xfId="0" applyNumberFormat="1" applyFont="1" applyFill="1" applyBorder="1" applyAlignment="1">
      <alignment horizontal="right" vertical="center"/>
    </xf>
    <xf numFmtId="0" fontId="0" fillId="0" borderId="7" xfId="0" applyBorder="1"/>
    <xf numFmtId="0" fontId="14" fillId="0" borderId="0" xfId="0" applyFont="1" applyAlignment="1">
      <alignment horizontal="left" vertical="top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7E"/>
      <rgbColor rgb="FFB7CBCE"/>
      <rgbColor rgb="FF808080"/>
      <rgbColor rgb="FF9999FF"/>
      <rgbColor rgb="FF993366"/>
      <rgbColor rgb="FFFFFDF5"/>
      <rgbColor rgb="FFE8F0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8F8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97B27"/>
      <rgbColor rgb="FF5A6B6E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A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A44"/>
    <pageSetUpPr fitToPage="1"/>
  </sheetPr>
  <dimension ref="B1:I51"/>
  <sheetViews>
    <sheetView showGridLines="0" tabSelected="1" zoomScaleNormal="100" workbookViewId="0">
      <pane ySplit="4" topLeftCell="A5" activePane="bottomLeft" state="frozen"/>
      <selection pane="bottomLeft" activeCell="O38" sqref="O38"/>
    </sheetView>
  </sheetViews>
  <sheetFormatPr baseColWidth="10" defaultColWidth="8.7109375" defaultRowHeight="15" x14ac:dyDescent="0.25"/>
  <cols>
    <col min="1" max="1" width="2.42578125" customWidth="1"/>
    <col min="2" max="2" width="18.7109375" bestFit="1" customWidth="1"/>
    <col min="3" max="3" width="27.7109375" bestFit="1" customWidth="1"/>
    <col min="4" max="4" width="12" bestFit="1" customWidth="1"/>
    <col min="5" max="6" width="14.42578125" bestFit="1" customWidth="1"/>
    <col min="7" max="7" width="9.7109375" bestFit="1" customWidth="1"/>
    <col min="8" max="8" width="11.7109375" bestFit="1" customWidth="1"/>
    <col min="9" max="9" width="8" bestFit="1" customWidth="1"/>
    <col min="10" max="10" width="2.42578125" customWidth="1"/>
  </cols>
  <sheetData>
    <row r="1" spans="2:9" ht="9.75" customHeight="1" x14ac:dyDescent="0.25"/>
    <row r="2" spans="2:9" ht="39.75" customHeight="1" x14ac:dyDescent="0.25">
      <c r="B2" s="14" t="s">
        <v>0</v>
      </c>
      <c r="C2" s="14"/>
      <c r="D2" s="14"/>
      <c r="E2" s="14"/>
      <c r="F2" s="13" t="s">
        <v>1</v>
      </c>
      <c r="G2" s="13"/>
      <c r="H2" s="13"/>
      <c r="I2" s="13"/>
    </row>
    <row r="3" spans="2:9" ht="19.5" customHeight="1" x14ac:dyDescent="0.25">
      <c r="B3" s="12" t="s">
        <v>2</v>
      </c>
      <c r="C3" s="12"/>
      <c r="D3" s="12"/>
      <c r="E3" s="12"/>
      <c r="F3" s="11" t="s">
        <v>3</v>
      </c>
      <c r="G3" s="11"/>
      <c r="H3" s="11"/>
      <c r="I3" s="11"/>
    </row>
    <row r="4" spans="2:9" ht="3.75" customHeight="1" x14ac:dyDescent="0.25">
      <c r="B4" s="15"/>
      <c r="C4" s="15"/>
      <c r="D4" s="15"/>
      <c r="E4" s="15"/>
      <c r="F4" s="15"/>
      <c r="G4" s="15"/>
      <c r="H4" s="15"/>
      <c r="I4" s="15"/>
    </row>
    <row r="5" spans="2:9" ht="7.5" customHeight="1" x14ac:dyDescent="0.25"/>
    <row r="6" spans="2:9" ht="21.75" customHeight="1" x14ac:dyDescent="0.25">
      <c r="B6" s="10" t="s">
        <v>4</v>
      </c>
      <c r="C6" s="10"/>
      <c r="D6" s="10"/>
      <c r="E6" s="10"/>
      <c r="F6" s="10"/>
      <c r="G6" s="10"/>
      <c r="H6" s="10"/>
      <c r="I6" s="10"/>
    </row>
    <row r="7" spans="2:9" ht="19.5" customHeight="1" x14ac:dyDescent="0.25">
      <c r="B7" s="16" t="s">
        <v>5</v>
      </c>
      <c r="C7" s="9" t="s">
        <v>6</v>
      </c>
      <c r="D7" s="9"/>
      <c r="E7" s="9"/>
      <c r="F7" s="16" t="s">
        <v>7</v>
      </c>
      <c r="G7" s="9" t="s">
        <v>8</v>
      </c>
      <c r="H7" s="9"/>
      <c r="I7" s="9"/>
    </row>
    <row r="8" spans="2:9" ht="19.5" customHeight="1" x14ac:dyDescent="0.25">
      <c r="B8" s="16" t="s">
        <v>9</v>
      </c>
      <c r="C8" s="9" t="s">
        <v>10</v>
      </c>
      <c r="D8" s="9"/>
      <c r="E8" s="9"/>
      <c r="F8" s="16" t="s">
        <v>11</v>
      </c>
      <c r="G8" s="9" t="s">
        <v>12</v>
      </c>
      <c r="H8" s="9"/>
      <c r="I8" s="9"/>
    </row>
    <row r="9" spans="2:9" ht="19.5" customHeight="1" x14ac:dyDescent="0.25">
      <c r="B9" s="16" t="s">
        <v>13</v>
      </c>
      <c r="C9" s="9" t="s">
        <v>14</v>
      </c>
      <c r="D9" s="9"/>
      <c r="E9" s="9"/>
      <c r="F9" s="16" t="s">
        <v>15</v>
      </c>
      <c r="G9" s="9" t="s">
        <v>16</v>
      </c>
      <c r="H9" s="9"/>
      <c r="I9" s="9"/>
    </row>
    <row r="10" spans="2:9" ht="19.5" customHeight="1" x14ac:dyDescent="0.25">
      <c r="B10" s="16" t="s">
        <v>17</v>
      </c>
      <c r="C10" s="9" t="s">
        <v>18</v>
      </c>
      <c r="D10" s="9"/>
      <c r="E10" s="9"/>
      <c r="F10" s="16" t="s">
        <v>19</v>
      </c>
      <c r="G10" s="9" t="s">
        <v>20</v>
      </c>
      <c r="H10" s="9"/>
      <c r="I10" s="9"/>
    </row>
    <row r="11" spans="2:9" ht="19.5" customHeight="1" x14ac:dyDescent="0.25">
      <c r="B11" s="16" t="s">
        <v>21</v>
      </c>
      <c r="C11" s="8" t="s">
        <v>22</v>
      </c>
      <c r="D11" s="8"/>
      <c r="E11" s="16" t="s">
        <v>23</v>
      </c>
      <c r="F11" s="8" t="s">
        <v>24</v>
      </c>
      <c r="G11" s="8"/>
      <c r="H11" s="16" t="s">
        <v>25</v>
      </c>
      <c r="I11" s="17">
        <v>6</v>
      </c>
    </row>
    <row r="12" spans="2:9" ht="7.5" customHeight="1" x14ac:dyDescent="0.25"/>
    <row r="13" spans="2:9" ht="21.75" customHeight="1" x14ac:dyDescent="0.25">
      <c r="B13" s="10" t="s">
        <v>26</v>
      </c>
      <c r="C13" s="10"/>
      <c r="D13" s="10"/>
      <c r="E13" s="10"/>
      <c r="F13" s="10"/>
      <c r="G13" s="10"/>
      <c r="H13" s="10"/>
      <c r="I13" s="10"/>
    </row>
    <row r="14" spans="2:9" ht="30" customHeight="1" x14ac:dyDescent="0.25">
      <c r="B14" s="18" t="s">
        <v>27</v>
      </c>
      <c r="C14" s="18" t="s">
        <v>28</v>
      </c>
      <c r="D14" s="18" t="s">
        <v>29</v>
      </c>
      <c r="E14" s="18" t="s">
        <v>30</v>
      </c>
      <c r="F14" s="18" t="s">
        <v>31</v>
      </c>
      <c r="G14" s="18" t="s">
        <v>32</v>
      </c>
      <c r="H14" s="18" t="s">
        <v>33</v>
      </c>
      <c r="I14" s="18" t="s">
        <v>34</v>
      </c>
    </row>
    <row r="15" spans="2:9" ht="18.75" customHeight="1" x14ac:dyDescent="0.25">
      <c r="B15" s="19" t="s">
        <v>22</v>
      </c>
      <c r="C15" s="20" t="s">
        <v>35</v>
      </c>
      <c r="D15" s="21" t="s">
        <v>36</v>
      </c>
      <c r="E15" s="21" t="s">
        <v>37</v>
      </c>
      <c r="F15" s="22">
        <v>89.9</v>
      </c>
      <c r="G15" s="23">
        <v>0.19</v>
      </c>
      <c r="H15" s="24">
        <f t="shared" ref="H15:H22" si="0">IF(F15="","",F15-F15/(1+G15))</f>
        <v>14.353781512605039</v>
      </c>
      <c r="I15" s="24">
        <f t="shared" ref="I15:I22" si="1">IF(F15="","",F15/(1+G15))</f>
        <v>75.546218487394967</v>
      </c>
    </row>
    <row r="16" spans="2:9" ht="18.75" customHeight="1" x14ac:dyDescent="0.25">
      <c r="B16" s="25" t="s">
        <v>22</v>
      </c>
      <c r="C16" s="26" t="s">
        <v>38</v>
      </c>
      <c r="D16" s="27" t="s">
        <v>36</v>
      </c>
      <c r="E16" s="27" t="s">
        <v>39</v>
      </c>
      <c r="F16" s="28">
        <v>18.5</v>
      </c>
      <c r="G16" s="29">
        <v>7.0000000000000007E-2</v>
      </c>
      <c r="H16" s="30">
        <f t="shared" si="0"/>
        <v>1.2102803738317753</v>
      </c>
      <c r="I16" s="30">
        <f t="shared" si="1"/>
        <v>17.289719626168225</v>
      </c>
    </row>
    <row r="17" spans="2:9" ht="18.75" customHeight="1" x14ac:dyDescent="0.25">
      <c r="B17" s="19" t="s">
        <v>22</v>
      </c>
      <c r="C17" s="20" t="s">
        <v>40</v>
      </c>
      <c r="D17" s="21" t="s">
        <v>41</v>
      </c>
      <c r="E17" s="21" t="s">
        <v>37</v>
      </c>
      <c r="F17" s="22">
        <v>218</v>
      </c>
      <c r="G17" s="23">
        <v>7.0000000000000007E-2</v>
      </c>
      <c r="H17" s="24">
        <f t="shared" si="0"/>
        <v>14.261682242990673</v>
      </c>
      <c r="I17" s="24">
        <f t="shared" si="1"/>
        <v>203.73831775700933</v>
      </c>
    </row>
    <row r="18" spans="2:9" ht="18.75" customHeight="1" x14ac:dyDescent="0.25">
      <c r="B18" s="25" t="s">
        <v>42</v>
      </c>
      <c r="C18" s="26" t="s">
        <v>43</v>
      </c>
      <c r="D18" s="27" t="s">
        <v>44</v>
      </c>
      <c r="E18" s="27" t="s">
        <v>39</v>
      </c>
      <c r="F18" s="28">
        <v>24</v>
      </c>
      <c r="G18" s="29">
        <v>0.19</v>
      </c>
      <c r="H18" s="30">
        <f t="shared" si="0"/>
        <v>3.8319327731092443</v>
      </c>
      <c r="I18" s="30">
        <f t="shared" si="1"/>
        <v>20.168067226890756</v>
      </c>
    </row>
    <row r="19" spans="2:9" ht="18.75" customHeight="1" x14ac:dyDescent="0.25">
      <c r="B19" s="19" t="s">
        <v>42</v>
      </c>
      <c r="C19" s="20" t="s">
        <v>45</v>
      </c>
      <c r="D19" s="21" t="s">
        <v>46</v>
      </c>
      <c r="E19" s="21" t="s">
        <v>39</v>
      </c>
      <c r="F19" s="22">
        <v>41.3</v>
      </c>
      <c r="G19" s="23">
        <v>7.0000000000000007E-2</v>
      </c>
      <c r="H19" s="24">
        <f t="shared" si="0"/>
        <v>2.7018691588785089</v>
      </c>
      <c r="I19" s="24">
        <f t="shared" si="1"/>
        <v>38.598130841121488</v>
      </c>
    </row>
    <row r="20" spans="2:9" ht="18.75" customHeight="1" x14ac:dyDescent="0.25">
      <c r="B20" s="25" t="s">
        <v>24</v>
      </c>
      <c r="C20" s="26" t="s">
        <v>47</v>
      </c>
      <c r="D20" s="27" t="s">
        <v>36</v>
      </c>
      <c r="E20" s="27" t="s">
        <v>37</v>
      </c>
      <c r="F20" s="28">
        <v>89.9</v>
      </c>
      <c r="G20" s="29">
        <v>0.19</v>
      </c>
      <c r="H20" s="30">
        <f t="shared" si="0"/>
        <v>14.353781512605039</v>
      </c>
      <c r="I20" s="30">
        <f t="shared" si="1"/>
        <v>75.546218487394967</v>
      </c>
    </row>
    <row r="21" spans="2:9" ht="18.75" customHeight="1" x14ac:dyDescent="0.25">
      <c r="B21" s="19"/>
      <c r="C21" s="20"/>
      <c r="D21" s="21"/>
      <c r="E21" s="21"/>
      <c r="F21" s="22"/>
      <c r="G21" s="23"/>
      <c r="H21" s="24" t="str">
        <f t="shared" si="0"/>
        <v/>
      </c>
      <c r="I21" s="24" t="str">
        <f t="shared" si="1"/>
        <v/>
      </c>
    </row>
    <row r="22" spans="2:9" ht="18.75" customHeight="1" x14ac:dyDescent="0.25">
      <c r="B22" s="25"/>
      <c r="C22" s="26"/>
      <c r="D22" s="27"/>
      <c r="E22" s="27"/>
      <c r="F22" s="28"/>
      <c r="G22" s="29"/>
      <c r="H22" s="30" t="str">
        <f t="shared" si="0"/>
        <v/>
      </c>
      <c r="I22" s="30" t="str">
        <f t="shared" si="1"/>
        <v/>
      </c>
    </row>
    <row r="23" spans="2:9" ht="21.75" customHeight="1" x14ac:dyDescent="0.25">
      <c r="B23" s="7" t="s">
        <v>48</v>
      </c>
      <c r="C23" s="7"/>
      <c r="D23" s="7"/>
      <c r="E23" s="7"/>
      <c r="F23" s="32">
        <f>SUM(F15:F22)</f>
        <v>481.6</v>
      </c>
      <c r="G23" s="31"/>
      <c r="H23" s="32">
        <f>SUM(H15:H22)</f>
        <v>50.713327574020283</v>
      </c>
      <c r="I23" s="32">
        <f>SUM(I15:I22)</f>
        <v>430.88667242597973</v>
      </c>
    </row>
    <row r="24" spans="2:9" ht="7.5" customHeight="1" x14ac:dyDescent="0.25"/>
    <row r="25" spans="2:9" ht="21.75" customHeight="1" x14ac:dyDescent="0.25">
      <c r="B25" s="10" t="s">
        <v>49</v>
      </c>
      <c r="C25" s="10"/>
      <c r="D25" s="10"/>
      <c r="E25" s="10"/>
      <c r="F25" s="10"/>
      <c r="G25" s="10"/>
      <c r="H25" s="10"/>
      <c r="I25" s="10"/>
    </row>
    <row r="26" spans="2:9" ht="30" customHeight="1" x14ac:dyDescent="0.25">
      <c r="B26" s="18" t="s">
        <v>27</v>
      </c>
      <c r="C26" s="18" t="s">
        <v>50</v>
      </c>
      <c r="D26" s="18" t="s">
        <v>51</v>
      </c>
      <c r="E26" s="18" t="s">
        <v>52</v>
      </c>
      <c r="F26" s="18" t="s">
        <v>53</v>
      </c>
      <c r="G26" s="18" t="s">
        <v>54</v>
      </c>
      <c r="H26" s="6" t="s">
        <v>55</v>
      </c>
      <c r="I26" s="6"/>
    </row>
    <row r="27" spans="2:9" ht="18.75" customHeight="1" x14ac:dyDescent="0.25">
      <c r="B27" s="19" t="s">
        <v>42</v>
      </c>
      <c r="C27" s="20" t="s">
        <v>56</v>
      </c>
      <c r="D27" s="21" t="s">
        <v>57</v>
      </c>
      <c r="E27" s="20" t="s">
        <v>58</v>
      </c>
      <c r="F27" s="33">
        <v>62</v>
      </c>
      <c r="G27" s="34">
        <f>IF(D27="","",IFERROR(INDEX(Konfiguration!$F$6:$F$8,MATCH(D27,Konfiguration!$E$6:$E$8,0)),0))</f>
        <v>0.3</v>
      </c>
      <c r="H27" s="5">
        <f>IF(F27="","",F27*G27)</f>
        <v>18.599999999999998</v>
      </c>
      <c r="I27" s="5"/>
    </row>
    <row r="28" spans="2:9" ht="18.75" customHeight="1" x14ac:dyDescent="0.25">
      <c r="B28" s="25" t="s">
        <v>42</v>
      </c>
      <c r="C28" s="26" t="s">
        <v>59</v>
      </c>
      <c r="D28" s="27" t="s">
        <v>57</v>
      </c>
      <c r="E28" s="26" t="s">
        <v>60</v>
      </c>
      <c r="F28" s="35">
        <v>58</v>
      </c>
      <c r="G28" s="36">
        <f>IF(D28="","",IFERROR(INDEX(Konfiguration!$F$6:$F$8,MATCH(D28,Konfiguration!$E$6:$E$8,0)),0))</f>
        <v>0.3</v>
      </c>
      <c r="H28" s="4">
        <f>IF(F28="","",F28*G28)</f>
        <v>17.399999999999999</v>
      </c>
      <c r="I28" s="4"/>
    </row>
    <row r="29" spans="2:9" ht="18.75" customHeight="1" x14ac:dyDescent="0.25">
      <c r="B29" s="19"/>
      <c r="C29" s="20"/>
      <c r="D29" s="21"/>
      <c r="E29" s="20"/>
      <c r="F29" s="33"/>
      <c r="G29" s="34" t="str">
        <f>IF(D29="","",IFERROR(INDEX(Konfiguration!$F$6:$F$8,MATCH(D29,Konfiguration!$E$6:$E$8,0)),0))</f>
        <v/>
      </c>
      <c r="H29" s="5" t="str">
        <f>IF(F29="","",F29*G29)</f>
        <v/>
      </c>
      <c r="I29" s="5"/>
    </row>
    <row r="30" spans="2:9" ht="18.75" customHeight="1" x14ac:dyDescent="0.25">
      <c r="B30" s="25"/>
      <c r="C30" s="26"/>
      <c r="D30" s="27"/>
      <c r="E30" s="26"/>
      <c r="F30" s="35"/>
      <c r="G30" s="36" t="str">
        <f>IF(D30="","",IFERROR(INDEX(Konfiguration!$F$6:$F$8,MATCH(D30,Konfiguration!$E$6:$E$8,0)),0))</f>
        <v/>
      </c>
      <c r="H30" s="4" t="str">
        <f>IF(F30="","",F30*G30)</f>
        <v/>
      </c>
      <c r="I30" s="4"/>
    </row>
    <row r="31" spans="2:9" ht="21.75" customHeight="1" x14ac:dyDescent="0.25">
      <c r="B31" s="7" t="s">
        <v>61</v>
      </c>
      <c r="C31" s="7"/>
      <c r="D31" s="7"/>
      <c r="E31" s="7"/>
      <c r="F31" s="37">
        <f>SUM(F27:F30)</f>
        <v>120</v>
      </c>
      <c r="G31" s="38"/>
      <c r="H31" s="3">
        <f>SUM(H27:H30)</f>
        <v>36</v>
      </c>
      <c r="I31" s="3"/>
    </row>
    <row r="32" spans="2:9" ht="7.5" customHeight="1" x14ac:dyDescent="0.25"/>
    <row r="33" spans="2:9" ht="21.75" customHeight="1" x14ac:dyDescent="0.25">
      <c r="B33" s="10" t="s">
        <v>62</v>
      </c>
      <c r="C33" s="10"/>
      <c r="D33" s="10"/>
      <c r="E33" s="10"/>
      <c r="F33" s="10"/>
      <c r="G33" s="10"/>
      <c r="H33" s="10"/>
      <c r="I33" s="10"/>
    </row>
    <row r="34" spans="2:9" ht="39.75" customHeight="1" x14ac:dyDescent="0.25">
      <c r="B34" s="39" t="s">
        <v>27</v>
      </c>
      <c r="C34" s="39" t="s">
        <v>63</v>
      </c>
      <c r="D34" s="39" t="s">
        <v>64</v>
      </c>
      <c r="E34" s="39" t="s">
        <v>65</v>
      </c>
      <c r="F34" s="39" t="s">
        <v>66</v>
      </c>
      <c r="G34" s="39" t="s">
        <v>67</v>
      </c>
      <c r="H34" s="39" t="s">
        <v>68</v>
      </c>
      <c r="I34" s="39" t="s">
        <v>69</v>
      </c>
    </row>
    <row r="35" spans="2:9" ht="18.75" customHeight="1" x14ac:dyDescent="0.25">
      <c r="B35" s="19" t="s">
        <v>22</v>
      </c>
      <c r="C35" s="20" t="s">
        <v>70</v>
      </c>
      <c r="D35" s="22">
        <f>IF(C35="","",IFERROR(INDEX(Konfiguration!$F$12:$F$15,MATCH(C35,Konfiguration!$E$12:$E$15,0)),0))</f>
        <v>14</v>
      </c>
      <c r="E35" s="21" t="s">
        <v>71</v>
      </c>
      <c r="F35" s="21" t="s">
        <v>71</v>
      </c>
      <c r="G35" s="21" t="s">
        <v>71</v>
      </c>
      <c r="H35" s="40">
        <f>IF(D35="","",IF(E35="Ja",Konfiguration!$F$13*Konfiguration!$F$19,0)+IF(F35="Ja",Konfiguration!$F$13*Konfiguration!$F$20,0)+IF(G35="Ja",Konfiguration!$F$13*Konfiguration!$F$21,0))</f>
        <v>0</v>
      </c>
      <c r="I35" s="22">
        <f>IF(D35="","",MAX(D35-H35,0))</f>
        <v>14</v>
      </c>
    </row>
    <row r="36" spans="2:9" ht="18.75" customHeight="1" x14ac:dyDescent="0.25">
      <c r="B36" s="25" t="s">
        <v>42</v>
      </c>
      <c r="C36" s="26" t="s">
        <v>72</v>
      </c>
      <c r="D36" s="28">
        <f>IF(C36="","",IFERROR(INDEX(Konfiguration!$F$12:$F$15,MATCH(C36,Konfiguration!$E$12:$E$15,0)),0))</f>
        <v>28</v>
      </c>
      <c r="E36" s="27" t="s">
        <v>73</v>
      </c>
      <c r="F36" s="27" t="s">
        <v>71</v>
      </c>
      <c r="G36" s="27" t="s">
        <v>71</v>
      </c>
      <c r="H36" s="41">
        <f>IF(D36="","",IF(E36="Ja",Konfiguration!$F$13*Konfiguration!$F$19,0)+IF(F36="Ja",Konfiguration!$F$13*Konfiguration!$F$20,0)+IF(G36="Ja",Konfiguration!$F$13*Konfiguration!$F$21,0))</f>
        <v>5.6000000000000005</v>
      </c>
      <c r="I36" s="28">
        <f>IF(D36="","",MAX(D36-H36,0))</f>
        <v>22.4</v>
      </c>
    </row>
    <row r="37" spans="2:9" ht="18.75" customHeight="1" x14ac:dyDescent="0.25">
      <c r="B37" s="19" t="s">
        <v>24</v>
      </c>
      <c r="C37" s="20" t="s">
        <v>74</v>
      </c>
      <c r="D37" s="22">
        <f>IF(C37="","",IFERROR(INDEX(Konfiguration!$F$12:$F$15,MATCH(C37,Konfiguration!$E$12:$E$15,0)),0))</f>
        <v>14</v>
      </c>
      <c r="E37" s="21" t="s">
        <v>73</v>
      </c>
      <c r="F37" s="21" t="s">
        <v>71</v>
      </c>
      <c r="G37" s="21" t="s">
        <v>71</v>
      </c>
      <c r="H37" s="40">
        <f>IF(D37="","",IF(E37="Ja",Konfiguration!$F$13*Konfiguration!$F$19,0)+IF(F37="Ja",Konfiguration!$F$13*Konfiguration!$F$20,0)+IF(G37="Ja",Konfiguration!$F$13*Konfiguration!$F$21,0))</f>
        <v>5.6000000000000005</v>
      </c>
      <c r="I37" s="22">
        <f>IF(D37="","",MAX(D37-H37,0))</f>
        <v>8.3999999999999986</v>
      </c>
    </row>
    <row r="38" spans="2:9" ht="21.75" customHeight="1" x14ac:dyDescent="0.25">
      <c r="B38" s="7" t="s">
        <v>75</v>
      </c>
      <c r="C38" s="7"/>
      <c r="D38" s="7"/>
      <c r="E38" s="7"/>
      <c r="F38" s="7"/>
      <c r="G38" s="7"/>
      <c r="H38" s="32">
        <f>SUM(H35:H37)</f>
        <v>11.200000000000001</v>
      </c>
      <c r="I38" s="32">
        <f>SUM(I35:I37)</f>
        <v>44.8</v>
      </c>
    </row>
    <row r="39" spans="2:9" ht="9.75" customHeight="1" x14ac:dyDescent="0.25"/>
    <row r="40" spans="2:9" ht="21.75" customHeight="1" x14ac:dyDescent="0.25">
      <c r="B40" s="10" t="s">
        <v>76</v>
      </c>
      <c r="C40" s="10"/>
      <c r="D40" s="10"/>
      <c r="E40" s="10"/>
      <c r="F40" s="10"/>
      <c r="G40" s="10"/>
      <c r="H40" s="10"/>
      <c r="I40" s="10"/>
    </row>
    <row r="41" spans="2:9" ht="6" customHeight="1" x14ac:dyDescent="0.25"/>
    <row r="42" spans="2:9" ht="21" customHeight="1" x14ac:dyDescent="0.25">
      <c r="B42" s="2" t="s">
        <v>77</v>
      </c>
      <c r="C42" s="2"/>
      <c r="D42" s="2"/>
      <c r="E42" s="2"/>
      <c r="F42" s="1" t="s">
        <v>78</v>
      </c>
      <c r="G42" s="1"/>
      <c r="H42" s="48">
        <f>F23</f>
        <v>481.6</v>
      </c>
      <c r="I42" s="48"/>
    </row>
    <row r="43" spans="2:9" ht="21" customHeight="1" x14ac:dyDescent="0.25">
      <c r="B43" s="2"/>
      <c r="C43" s="2"/>
      <c r="D43" s="2"/>
      <c r="E43" s="2"/>
      <c r="F43" s="1" t="s">
        <v>79</v>
      </c>
      <c r="G43" s="1"/>
      <c r="H43" s="48">
        <f>H31</f>
        <v>36</v>
      </c>
      <c r="I43" s="48"/>
    </row>
    <row r="44" spans="2:9" ht="21" customHeight="1" x14ac:dyDescent="0.25">
      <c r="B44" s="2"/>
      <c r="C44" s="2"/>
      <c r="D44" s="2"/>
      <c r="E44" s="2"/>
      <c r="F44" s="1" t="s">
        <v>80</v>
      </c>
      <c r="G44" s="1"/>
      <c r="H44" s="48">
        <f>I38</f>
        <v>44.8</v>
      </c>
      <c r="I44" s="48"/>
    </row>
    <row r="45" spans="2:9" ht="21" customHeight="1" x14ac:dyDescent="0.25">
      <c r="B45" s="2"/>
      <c r="C45" s="2"/>
      <c r="D45" s="2"/>
      <c r="E45" s="2"/>
      <c r="F45" s="49" t="s">
        <v>81</v>
      </c>
      <c r="G45" s="49"/>
      <c r="H45" s="50">
        <f>-SUMIF(E15:E22,"Firmenkarte",F15:F22)</f>
        <v>-397.79999999999995</v>
      </c>
      <c r="I45" s="50"/>
    </row>
    <row r="46" spans="2:9" ht="30" customHeight="1" x14ac:dyDescent="0.25">
      <c r="B46" s="2"/>
      <c r="C46" s="2"/>
      <c r="D46" s="2"/>
      <c r="E46" s="2"/>
      <c r="F46" s="51" t="s">
        <v>82</v>
      </c>
      <c r="G46" s="51"/>
      <c r="H46" s="52">
        <f>H42+H43+H44+H45</f>
        <v>164.60000000000002</v>
      </c>
      <c r="I46" s="52"/>
    </row>
    <row r="47" spans="2:9" ht="13.5" customHeight="1" x14ac:dyDescent="0.25"/>
    <row r="48" spans="2:9" ht="33.75" customHeight="1" x14ac:dyDescent="0.25">
      <c r="B48" s="53"/>
      <c r="C48" s="53"/>
      <c r="E48" s="53"/>
      <c r="F48" s="53"/>
      <c r="H48" s="53"/>
      <c r="I48" s="53"/>
    </row>
    <row r="49" spans="2:9" ht="15.75" customHeight="1" x14ac:dyDescent="0.25">
      <c r="B49" s="54" t="s">
        <v>83</v>
      </c>
      <c r="C49" s="54"/>
      <c r="E49" s="54" t="s">
        <v>84</v>
      </c>
      <c r="F49" s="54"/>
      <c r="H49" s="54" t="s">
        <v>85</v>
      </c>
      <c r="I49" s="54"/>
    </row>
    <row r="51" spans="2:9" ht="15.75" customHeight="1" x14ac:dyDescent="0.25">
      <c r="B51" s="55" t="s">
        <v>86</v>
      </c>
      <c r="C51" s="55"/>
      <c r="D51" s="55"/>
      <c r="E51" s="55"/>
      <c r="F51" s="55"/>
      <c r="G51" s="55"/>
      <c r="H51" s="55"/>
      <c r="I51" s="55"/>
    </row>
  </sheetData>
  <mergeCells count="46">
    <mergeCell ref="B51:I51"/>
    <mergeCell ref="B48:C48"/>
    <mergeCell ref="E48:F48"/>
    <mergeCell ref="H48:I48"/>
    <mergeCell ref="B49:C49"/>
    <mergeCell ref="E49:F49"/>
    <mergeCell ref="H49:I49"/>
    <mergeCell ref="B38:G38"/>
    <mergeCell ref="B40:I40"/>
    <mergeCell ref="B42:E46"/>
    <mergeCell ref="F42:G42"/>
    <mergeCell ref="H42:I42"/>
    <mergeCell ref="F43:G43"/>
    <mergeCell ref="H43:I43"/>
    <mergeCell ref="F44:G44"/>
    <mergeCell ref="H44:I44"/>
    <mergeCell ref="F45:G45"/>
    <mergeCell ref="H45:I45"/>
    <mergeCell ref="F46:G46"/>
    <mergeCell ref="H46:I46"/>
    <mergeCell ref="H29:I29"/>
    <mergeCell ref="H30:I30"/>
    <mergeCell ref="B31:E31"/>
    <mergeCell ref="H31:I31"/>
    <mergeCell ref="B33:I33"/>
    <mergeCell ref="B23:E23"/>
    <mergeCell ref="B25:I25"/>
    <mergeCell ref="H26:I26"/>
    <mergeCell ref="H27:I27"/>
    <mergeCell ref="H28:I28"/>
    <mergeCell ref="C10:E10"/>
    <mergeCell ref="G10:I10"/>
    <mergeCell ref="C11:D11"/>
    <mergeCell ref="F11:G11"/>
    <mergeCell ref="B13:I13"/>
    <mergeCell ref="C7:E7"/>
    <mergeCell ref="G7:I7"/>
    <mergeCell ref="C8:E8"/>
    <mergeCell ref="G8:I8"/>
    <mergeCell ref="C9:E9"/>
    <mergeCell ref="G9:I9"/>
    <mergeCell ref="B2:E2"/>
    <mergeCell ref="F2:I2"/>
    <mergeCell ref="B3:E3"/>
    <mergeCell ref="F3:I3"/>
    <mergeCell ref="B6:I6"/>
  </mergeCells>
  <dataValidations count="4">
    <dataValidation type="list" allowBlank="1" sqref="D15:D22" xr:uid="{00000000-0002-0000-0000-000000000000}">
      <formula1>"Fahrtkosten,Übernachtung,Verpflegung,Nebenkosten,Bewirtung,Sonstiges"</formula1>
      <formula2>0</formula2>
    </dataValidation>
    <dataValidation type="list" allowBlank="1" sqref="E15:E22" xr:uid="{00000000-0002-0000-0000-000001000000}">
      <formula1>"privat verauslagt,Firmenkarte,Vorschuss"</formula1>
      <formula2>0</formula2>
    </dataValidation>
    <dataValidation type="list" allowBlank="1" sqref="G15:G22" xr:uid="{00000000-0002-0000-0000-000002000000}">
      <formula1>"0,0.07,0.19"</formula1>
      <formula2>0</formula2>
    </dataValidation>
    <dataValidation type="list" allowBlank="1" sqref="E35:G37" xr:uid="{00000000-0002-0000-0000-000005000000}">
      <formula1>"Ja,Nein"</formula1>
      <formula2>0</formula2>
    </dataValidation>
  </dataValidations>
  <pageMargins left="0.4" right="0.4" top="0.5" bottom="0.5" header="0.511811023622047" footer="0.511811023622047"/>
  <pageSetup fitToHeight="0" orientation="portrait" horizontalDpi="300" verticalDpi="300"/>
  <rowBreaks count="1" manualBreakCount="1">
    <brk id="39" max="16383" man="1"/>
  </rowBreaks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000-000003000000}">
          <x14:formula1>
            <xm:f>Konfiguration!$E$6:$E$8</xm:f>
          </x14:formula1>
          <x14:formula2>
            <xm:f>0</xm:f>
          </x14:formula2>
          <xm:sqref>D27:D30</xm:sqref>
        </x14:dataValidation>
        <x14:dataValidation type="list" allowBlank="1" xr:uid="{00000000-0002-0000-0000-000004000000}">
          <x14:formula1>
            <xm:f>Konfiguration!$E$12:$E$15</xm:f>
          </x14:formula1>
          <x14:formula2>
            <xm:f>0</xm:f>
          </x14:formula2>
          <xm:sqref>C35:C37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6E7E"/>
  </sheetPr>
  <dimension ref="B1:G27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4" width="3" customWidth="1"/>
    <col min="5" max="5" width="34" customWidth="1"/>
    <col min="6" max="6" width="14" customWidth="1"/>
    <col min="7" max="7" width="40" customWidth="1"/>
  </cols>
  <sheetData>
    <row r="1" spans="2:7" ht="9.75" customHeight="1" x14ac:dyDescent="0.25"/>
    <row r="2" spans="2:7" ht="33.75" customHeight="1" x14ac:dyDescent="0.25">
      <c r="B2" s="56" t="s">
        <v>87</v>
      </c>
      <c r="C2" s="56"/>
      <c r="D2" s="56"/>
      <c r="E2" s="56"/>
      <c r="F2" s="56"/>
      <c r="G2" s="56"/>
    </row>
    <row r="3" spans="2:7" x14ac:dyDescent="0.25">
      <c r="B3" s="57" t="s">
        <v>88</v>
      </c>
      <c r="C3" s="57"/>
      <c r="D3" s="57"/>
      <c r="E3" s="57"/>
      <c r="F3" s="57"/>
      <c r="G3" s="57"/>
    </row>
    <row r="4" spans="2:7" ht="3.75" customHeight="1" x14ac:dyDescent="0.25">
      <c r="B4" s="15"/>
      <c r="C4" s="15"/>
      <c r="D4" s="15"/>
      <c r="E4" s="15"/>
      <c r="F4" s="15"/>
      <c r="G4" s="15"/>
    </row>
    <row r="5" spans="2:7" ht="21.75" customHeight="1" x14ac:dyDescent="0.25">
      <c r="E5" s="10" t="s">
        <v>89</v>
      </c>
      <c r="F5" s="10"/>
      <c r="G5" s="10"/>
    </row>
    <row r="6" spans="2:7" ht="18" customHeight="1" x14ac:dyDescent="0.25">
      <c r="E6" s="42" t="s">
        <v>57</v>
      </c>
      <c r="F6" s="43">
        <v>0.3</v>
      </c>
      <c r="G6" s="44" t="s">
        <v>90</v>
      </c>
    </row>
    <row r="7" spans="2:7" ht="18" customHeight="1" x14ac:dyDescent="0.25">
      <c r="E7" s="42" t="s">
        <v>91</v>
      </c>
      <c r="F7" s="43">
        <v>0.2</v>
      </c>
      <c r="G7" s="44" t="s">
        <v>92</v>
      </c>
    </row>
    <row r="8" spans="2:7" ht="18" customHeight="1" x14ac:dyDescent="0.25">
      <c r="E8" s="42" t="s">
        <v>93</v>
      </c>
      <c r="F8" s="43">
        <v>0</v>
      </c>
      <c r="G8" s="44" t="s">
        <v>94</v>
      </c>
    </row>
    <row r="9" spans="2:7" ht="7.5" customHeight="1" x14ac:dyDescent="0.25"/>
    <row r="10" spans="2:7" ht="21.75" customHeight="1" x14ac:dyDescent="0.25">
      <c r="E10" s="10" t="s">
        <v>95</v>
      </c>
      <c r="F10" s="10"/>
      <c r="G10" s="10"/>
    </row>
    <row r="11" spans="2:7" ht="15.75" customHeight="1" x14ac:dyDescent="0.25">
      <c r="E11" s="45" t="s">
        <v>96</v>
      </c>
      <c r="F11" s="46" t="s">
        <v>55</v>
      </c>
    </row>
    <row r="12" spans="2:7" ht="18" customHeight="1" x14ac:dyDescent="0.25">
      <c r="E12" s="42" t="s">
        <v>97</v>
      </c>
      <c r="F12" s="43">
        <v>14</v>
      </c>
      <c r="G12" s="44" t="s">
        <v>98</v>
      </c>
    </row>
    <row r="13" spans="2:7" ht="18" customHeight="1" x14ac:dyDescent="0.25">
      <c r="E13" s="42" t="s">
        <v>72</v>
      </c>
      <c r="F13" s="43">
        <v>28</v>
      </c>
      <c r="G13" s="44" t="s">
        <v>99</v>
      </c>
    </row>
    <row r="14" spans="2:7" ht="18" customHeight="1" x14ac:dyDescent="0.25">
      <c r="E14" s="42" t="s">
        <v>70</v>
      </c>
      <c r="F14" s="43">
        <v>14</v>
      </c>
      <c r="G14" s="44" t="s">
        <v>100</v>
      </c>
    </row>
    <row r="15" spans="2:7" ht="18" customHeight="1" x14ac:dyDescent="0.25">
      <c r="E15" s="42" t="s">
        <v>74</v>
      </c>
      <c r="F15" s="43">
        <v>14</v>
      </c>
      <c r="G15" s="44" t="s">
        <v>100</v>
      </c>
    </row>
    <row r="16" spans="2:7" ht="7.5" customHeight="1" x14ac:dyDescent="0.25"/>
    <row r="17" spans="5:7" ht="21.75" customHeight="1" x14ac:dyDescent="0.25">
      <c r="E17" s="10" t="s">
        <v>101</v>
      </c>
      <c r="F17" s="10"/>
      <c r="G17" s="10"/>
    </row>
    <row r="18" spans="5:7" ht="15.75" customHeight="1" x14ac:dyDescent="0.25">
      <c r="E18" s="45" t="s">
        <v>102</v>
      </c>
      <c r="F18" s="46" t="s">
        <v>103</v>
      </c>
    </row>
    <row r="19" spans="5:7" ht="18" customHeight="1" x14ac:dyDescent="0.25">
      <c r="E19" s="42" t="s">
        <v>104</v>
      </c>
      <c r="F19" s="47">
        <v>0.2</v>
      </c>
      <c r="G19" s="44" t="s">
        <v>105</v>
      </c>
    </row>
    <row r="20" spans="5:7" ht="18" customHeight="1" x14ac:dyDescent="0.25">
      <c r="E20" s="42" t="s">
        <v>106</v>
      </c>
      <c r="F20" s="47">
        <v>0.4</v>
      </c>
      <c r="G20" s="44" t="s">
        <v>107</v>
      </c>
    </row>
    <row r="21" spans="5:7" ht="18" customHeight="1" x14ac:dyDescent="0.25">
      <c r="E21" s="42" t="s">
        <v>108</v>
      </c>
      <c r="F21" s="47">
        <v>0.4</v>
      </c>
      <c r="G21" s="44" t="s">
        <v>107</v>
      </c>
    </row>
    <row r="22" spans="5:7" ht="9.75" customHeight="1" x14ac:dyDescent="0.25"/>
    <row r="23" spans="5:7" ht="21.75" customHeight="1" x14ac:dyDescent="0.25">
      <c r="E23" s="10" t="s">
        <v>109</v>
      </c>
      <c r="F23" s="10"/>
      <c r="G23" s="10"/>
    </row>
    <row r="24" spans="5:7" ht="15" customHeight="1" x14ac:dyDescent="0.25">
      <c r="E24" s="2" t="s">
        <v>110</v>
      </c>
      <c r="F24" s="2"/>
      <c r="G24" s="2"/>
    </row>
    <row r="25" spans="5:7" x14ac:dyDescent="0.25">
      <c r="E25" s="2"/>
      <c r="F25" s="2"/>
      <c r="G25" s="2"/>
    </row>
    <row r="26" spans="5:7" x14ac:dyDescent="0.25">
      <c r="E26" s="2"/>
      <c r="F26" s="2"/>
      <c r="G26" s="2"/>
    </row>
    <row r="27" spans="5:7" x14ac:dyDescent="0.25">
      <c r="E27" s="2"/>
      <c r="F27" s="2"/>
      <c r="G27" s="2"/>
    </row>
  </sheetData>
  <mergeCells count="7">
    <mergeCell ref="E23:G23"/>
    <mergeCell ref="E24:G27"/>
    <mergeCell ref="B2:G2"/>
    <mergeCell ref="B3:G3"/>
    <mergeCell ref="E5:G5"/>
    <mergeCell ref="E10:G10"/>
    <mergeCell ref="E17:G17"/>
  </mergeCells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Spesenabrechnung</vt:lpstr>
      <vt:lpstr>Konfiguration</vt:lpstr>
      <vt:lpstr>Konfiguration!Druckbereich</vt:lpstr>
      <vt:lpstr>Spesenabrechnung!Druckbereich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2026-08-01T09:57:19Z</dcterms:created>
  <dcterms:modified xsi:type="dcterms:W3CDTF">2026-08-01T10:10:43Z</dcterms:modified>
  <dc:language>en-US</dc:language>
</cp:coreProperties>
</file>