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Tabelle" sheetId="2" state="visible" r:id="rId4"/>
    <sheet name="Spielplan" sheetId="3" state="visible" r:id="rId5"/>
  </sheets>
  <definedNames>
    <definedName function="false" hidden="true" localSheetId="2" name="_xlnm._FilterDatabase" vbProcedure="false">Spielplan!$A$4:$M$40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<sst xmlns="http://schemas.openxmlformats.org/spreadsheetml/2006/main" count="169" uniqueCount="107">
  <si>
    <t xml:space="preserve">  TURNIERPLAN 2026 · JEDER GEGEN JEDEN</t>
  </si>
  <si>
    <t xml:space="preserve">  9 Mannschaften · Liga-Modus (jeder gegen jeden) — Tabelle, Ergebnisse und Tabellenführer auf einen Blick</t>
  </si>
  <si>
    <t xml:space="preserve">Turniername</t>
  </si>
  <si>
    <t xml:space="preserve">Herbstliga 2026</t>
  </si>
  <si>
    <t xml:space="preserve">Austragungsort</t>
  </si>
  <si>
    <t xml:space="preserve">Sportzentrum Auental</t>
  </si>
  <si>
    <t xml:space="preserve">Modus</t>
  </si>
  <si>
    <t xml:space="preserve">Jeder gegen jeden (Liga)</t>
  </si>
  <si>
    <t xml:space="preserve">Zeitraum</t>
  </si>
  <si>
    <t xml:space="preserve">Sept.–Nov. 2026 · 9 Spieltage</t>
  </si>
  <si>
    <t xml:space="preserve">MANNSCHAFTEN</t>
  </si>
  <si>
    <t xml:space="preserve">SPIELE GESPIELT</t>
  </si>
  <si>
    <t xml:space="preserve">FORTSCHRITT</t>
  </si>
  <si>
    <t xml:space="preserve">TABELLENFÜHRER</t>
  </si>
  <si>
    <t xml:space="preserve">  Spielfrei je Spieltag (Freilos)</t>
  </si>
  <si>
    <t xml:space="preserve">  Punkte je Mannschaft</t>
  </si>
  <si>
    <t xml:space="preserve">Spieltag</t>
  </si>
  <si>
    <t xml:space="preserve">Spielfrei</t>
  </si>
  <si>
    <t xml:space="preserve">  So funktioniert's:  1) Mannschaftsnamen im Tab »Tabelle« eintragen  ·  2) Ergebnisse im Tab »Spielplan« erfassen  ·  3) Tabelle, Kreuztabelle &amp; Dashboard aktualisieren sich automatisch.</t>
  </si>
  <si>
    <t xml:space="preserve">  Tabelle &amp; Kreuztabelle 2026</t>
  </si>
  <si>
    <t xml:space="preserve">  Mannschaftsnamen hier eintragen — Platzierung und Ergebnis-Matrix berechnen sich automatisch.</t>
  </si>
  <si>
    <t xml:space="preserve">Nr.</t>
  </si>
  <si>
    <t xml:space="preserve">Mannschaft</t>
  </si>
  <si>
    <t xml:space="preserve">Sp.</t>
  </si>
  <si>
    <t xml:space="preserve">S</t>
  </si>
  <si>
    <t xml:space="preserve">U</t>
  </si>
  <si>
    <t xml:space="preserve">N</t>
  </si>
  <si>
    <t xml:space="preserve">Tore +</t>
  </si>
  <si>
    <t xml:space="preserve">Tore −</t>
  </si>
  <si>
    <t xml:space="preserve">Diff.</t>
  </si>
  <si>
    <t xml:space="preserve">Punkte</t>
  </si>
  <si>
    <t xml:space="preserve">Platz</t>
  </si>
  <si>
    <t xml:space="preserve">Adler Ost</t>
  </si>
  <si>
    <t xml:space="preserve">Nordwind 04</t>
  </si>
  <si>
    <t xml:space="preserve">Blau-Gelb Auental</t>
  </si>
  <si>
    <t xml:space="preserve">SV Seestern</t>
  </si>
  <si>
    <t xml:space="preserve">Sturmreiter</t>
  </si>
  <si>
    <t xml:space="preserve">Rotpanther Tal</t>
  </si>
  <si>
    <t xml:space="preserve">Grüne Elf</t>
  </si>
  <si>
    <t xml:space="preserve">Taunus United</t>
  </si>
  <si>
    <t xml:space="preserve">Titan Feld</t>
  </si>
  <si>
    <t xml:space="preserve">  Bei Punktgleichheit entscheidet: 1) Tordifferenz  2) erzielte Tore.  Alle Werte aktualisieren sich beim Eintragen der Ergebnisse im »Spielplan«.</t>
  </si>
  <si>
    <t xml:space="preserve">  Ergebnis-Kreuztabelle  (Heim ↓ / Gast →)</t>
  </si>
  <si>
    <t xml:space="preserve">Heim ↓ / Gast →</t>
  </si>
  <si>
    <t xml:space="preserve">  Lesart: Zelle = Tore der Heim-Mannschaft (Zeile) : Tore der Gast-Mannschaft (Spalte).  »–« = noch nicht gespielt.</t>
  </si>
  <si>
    <t xml:space="preserve">  Spielplan 2026 – Jeder gegen jeden</t>
  </si>
  <si>
    <t xml:space="preserve">  9 Spieltage · 36 Spiele. Nur »Tore H/G« eintragen — Heim/Gast, Punkte, Sieger &amp; Status kommen automatisch.</t>
  </si>
  <si>
    <t xml:space="preserve">Spiel-Nr.</t>
  </si>
  <si>
    <t xml:space="preserve">Datum</t>
  </si>
  <si>
    <t xml:space="preserve">Uhrzeit</t>
  </si>
  <si>
    <t xml:space="preserve">Ort</t>
  </si>
  <si>
    <t xml:space="preserve">Heim</t>
  </si>
  <si>
    <t xml:space="preserve">Gast</t>
  </si>
  <si>
    <t xml:space="preserve">Tore H</t>
  </si>
  <si>
    <t xml:space="preserve">Tore G</t>
  </si>
  <si>
    <t xml:space="preserve">Pkt. H</t>
  </si>
  <si>
    <t xml:space="preserve">Pkt. G</t>
  </si>
  <si>
    <t xml:space="preserve">Sieger</t>
  </si>
  <si>
    <t xml:space="preserve">Status</t>
  </si>
  <si>
    <t xml:space="preserve">S01</t>
  </si>
  <si>
    <t xml:space="preserve">Spieltag 1</t>
  </si>
  <si>
    <t xml:space="preserve">Platz 1</t>
  </si>
  <si>
    <t xml:space="preserve">S02</t>
  </si>
  <si>
    <t xml:space="preserve">Platz 2</t>
  </si>
  <si>
    <t xml:space="preserve">S03</t>
  </si>
  <si>
    <t xml:space="preserve">S04</t>
  </si>
  <si>
    <t xml:space="preserve">S05</t>
  </si>
  <si>
    <t xml:space="preserve">Spieltag 2</t>
  </si>
  <si>
    <t xml:space="preserve">S06</t>
  </si>
  <si>
    <t xml:space="preserve">S07</t>
  </si>
  <si>
    <t xml:space="preserve">S08</t>
  </si>
  <si>
    <t xml:space="preserve">S09</t>
  </si>
  <si>
    <t xml:space="preserve">Spieltag 3</t>
  </si>
  <si>
    <t xml:space="preserve">S10</t>
  </si>
  <si>
    <t xml:space="preserve">S11</t>
  </si>
  <si>
    <t xml:space="preserve">S12</t>
  </si>
  <si>
    <t xml:space="preserve">S13</t>
  </si>
  <si>
    <t xml:space="preserve">Spieltag 4</t>
  </si>
  <si>
    <t xml:space="preserve">S14</t>
  </si>
  <si>
    <t xml:space="preserve">S15</t>
  </si>
  <si>
    <t xml:space="preserve">S16</t>
  </si>
  <si>
    <t xml:space="preserve">S17</t>
  </si>
  <si>
    <t xml:space="preserve">Spieltag 5</t>
  </si>
  <si>
    <t xml:space="preserve">S18</t>
  </si>
  <si>
    <t xml:space="preserve">S19</t>
  </si>
  <si>
    <t xml:space="preserve">S20</t>
  </si>
  <si>
    <t xml:space="preserve">S21</t>
  </si>
  <si>
    <t xml:space="preserve">Spieltag 6</t>
  </si>
  <si>
    <t xml:space="preserve">S22</t>
  </si>
  <si>
    <t xml:space="preserve">S23</t>
  </si>
  <si>
    <t xml:space="preserve">S24</t>
  </si>
  <si>
    <t xml:space="preserve">S25</t>
  </si>
  <si>
    <t xml:space="preserve">Spieltag 7</t>
  </si>
  <si>
    <t xml:space="preserve">S26</t>
  </si>
  <si>
    <t xml:space="preserve">S27</t>
  </si>
  <si>
    <t xml:space="preserve">S28</t>
  </si>
  <si>
    <t xml:space="preserve">S29</t>
  </si>
  <si>
    <t xml:space="preserve">Spieltag 8</t>
  </si>
  <si>
    <t xml:space="preserve">S30</t>
  </si>
  <si>
    <t xml:space="preserve">S31</t>
  </si>
  <si>
    <t xml:space="preserve">S32</t>
  </si>
  <si>
    <t xml:space="preserve">S33</t>
  </si>
  <si>
    <t xml:space="preserve">Spieltag 9</t>
  </si>
  <si>
    <t xml:space="preserve">S34</t>
  </si>
  <si>
    <t xml:space="preserve">S35</t>
  </si>
  <si>
    <t xml:space="preserve">S36</t>
  </si>
  <si>
    <t xml:space="preserve">🟡 Gelb = Eingabefelder (Datum, Uhrzeit, Ort, Tore).  Heim/Gast werden aus der »Tabelle« übernommen (Namen dort ändern) · 3 Punkte Sieg / 1 Remis / 0 Niederlage.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</si>
</sst>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@"/>
    <numFmt numFmtId="167" formatCode="0%"/>
    <numFmt numFmtId="168" formatCode="General"/>
    <numFmt numFmtId="169" formatCode="dd\.mm\.yyyy"/>
    <numFmt numFmtId="170" formatCode="hh:mm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FFFFFF"/>
      <name val="Calibri"/>
      <family val="0"/>
      <charset val="1"/>
    </font>
    <font>
      <b val="true"/>
      <sz val="9"/>
      <color rgb="FF55635C"/>
      <name val="Calibri"/>
      <family val="0"/>
      <charset val="1"/>
    </font>
    <font>
      <b val="true"/>
      <sz val="11"/>
      <color rgb="FF1155A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20"/>
      <color rgb="FF1E7A54"/>
      <name val="Calibri"/>
      <family val="0"/>
      <charset val="1"/>
    </font>
    <font>
      <b val="true"/>
      <sz val="20"/>
      <color rgb="FF14342B"/>
      <name val="Calibri"/>
      <family val="0"/>
      <charset val="1"/>
    </font>
    <font>
      <b val="true"/>
      <sz val="20"/>
      <color rgb="FFE0A527"/>
      <name val="Calibri"/>
      <family val="0"/>
      <charset val="1"/>
    </font>
    <font>
      <b val="true"/>
      <sz val="14"/>
      <color rgb="FF27A06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1B2621"/>
      <name val="Calibri"/>
      <family val="0"/>
      <charset val="1"/>
    </font>
    <font>
      <i val="true"/>
      <sz val="9"/>
      <color rgb="FF55635C"/>
      <name val="Calibri"/>
      <family val="0"/>
      <charset val="1"/>
    </font>
    <font>
      <sz val="10"/>
      <color rgb="FF000000"/>
      <name val="Calibri"/>
      <family val="2"/>
    </font>
    <font>
      <b val="true"/>
      <sz val="20"/>
      <color rgb="FFFFFFFF"/>
      <name val="Calibri"/>
      <family val="0"/>
      <charset val="1"/>
    </font>
    <font>
      <sz val="10"/>
      <color rgb="FF1B2621"/>
      <name val="Calibri"/>
      <family val="0"/>
      <charset val="1"/>
    </font>
    <font>
      <b val="true"/>
      <sz val="10"/>
      <color rgb="FF1155AA"/>
      <name val="Calibri"/>
      <family val="0"/>
      <charset val="1"/>
    </font>
    <font>
      <b val="true"/>
      <sz val="10"/>
      <color rgb="FF1E7A54"/>
      <name val="Calibri"/>
      <family val="0"/>
      <charset val="1"/>
    </font>
    <font>
      <b val="true"/>
      <sz val="11"/>
      <color rgb="FF14342B"/>
      <name val="Calibri"/>
      <family val="0"/>
      <charset val="1"/>
    </font>
    <font>
      <sz val="8"/>
      <color rgb="FFB9C6B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9"/>
      <color rgb="FF1B2621"/>
      <name val="Calibri"/>
      <family val="0"/>
      <charset val="1"/>
    </font>
    <font>
      <b val="true"/>
      <sz val="9"/>
      <color rgb="FF1E7A54"/>
      <name val="Calibri"/>
      <family val="0"/>
      <charset val="1"/>
    </font>
    <font>
      <b val="true"/>
      <sz val="10"/>
      <color rgb="FF1B2621"/>
      <name val="Calibri"/>
      <family val="0"/>
      <charset val="1"/>
    </font>
    <font>
      <b val="true"/>
      <sz val="10"/>
      <color rgb="FF2E9E5B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4342B"/>
        <bgColor rgb="FF1B2621"/>
      </patternFill>
    </fill>
    <fill>
      <patternFill patternType="solid">
        <fgColor rgb="FF1E7A54"/>
        <bgColor rgb="FF2E9E5B"/>
      </patternFill>
    </fill>
    <fill>
      <patternFill patternType="solid">
        <fgColor rgb="FFFFF7E6"/>
        <bgColor rgb="FFF9F9F9"/>
      </patternFill>
    </fill>
    <fill>
      <patternFill patternType="solid">
        <fgColor rgb="FFE0A527"/>
        <bgColor rgb="FFFFCC00"/>
      </patternFill>
    </fill>
    <fill>
      <patternFill patternType="solid">
        <fgColor rgb="FF27A06B"/>
        <bgColor rgb="FF2E9E5B"/>
      </patternFill>
    </fill>
    <fill>
      <patternFill patternType="solid">
        <fgColor rgb="FFE6F1EC"/>
        <bgColor rgb="FFEAF4EF"/>
      </patternFill>
    </fill>
    <fill>
      <patternFill patternType="solid">
        <fgColor rgb="FFFFFFFF"/>
        <bgColor rgb="FFF9F9F9"/>
      </patternFill>
    </fill>
    <fill>
      <patternFill patternType="solid">
        <fgColor rgb="FFF2F8F5"/>
        <bgColor rgb="FFF9F9F9"/>
      </patternFill>
    </fill>
    <fill>
      <patternFill patternType="solid">
        <fgColor rgb="FFFBEFCE"/>
        <bgColor rgb="FFFFF7E6"/>
      </patternFill>
    </fill>
    <fill>
      <patternFill patternType="solid">
        <fgColor rgb="FFEAF4EF"/>
        <bgColor rgb="FFE6F1E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CBD8D0"/>
      </left>
      <right style="thin">
        <color rgb="FFCBD8D0"/>
      </right>
      <top style="thin">
        <color rgb="FFCBD8D0"/>
      </top>
      <bottom style="thin">
        <color rgb="FFCBD8D0"/>
      </bottom>
      <diagonal/>
    </border>
    <border diagonalUp="false" diagonalDown="false">
      <left style="thin">
        <color rgb="FF1E7A54"/>
      </left>
      <right style="thin">
        <color rgb="FF1E7A54"/>
      </right>
      <top style="thin">
        <color rgb="FF1E7A54"/>
      </top>
      <bottom style="thin">
        <color rgb="FF1E7A54"/>
      </bottom>
      <diagonal/>
    </border>
    <border diagonalUp="false" diagonalDown="false">
      <left style="thin">
        <color rgb="FF14342B"/>
      </left>
      <right style="thin">
        <color rgb="FF14342B"/>
      </right>
      <top style="thin">
        <color rgb="FF14342B"/>
      </top>
      <bottom style="thin">
        <color rgb="FF14342B"/>
      </bottom>
      <diagonal/>
    </border>
    <border diagonalUp="false" diagonalDown="false">
      <left style="thin">
        <color rgb="FFE0A527"/>
      </left>
      <right style="thin">
        <color rgb="FFE0A527"/>
      </right>
      <top style="thin">
        <color rgb="FFE0A527"/>
      </top>
      <bottom style="thin">
        <color rgb="FFE0A527"/>
      </bottom>
      <diagonal/>
    </border>
    <border diagonalUp="false" diagonalDown="false">
      <left style="thin">
        <color rgb="FF27A06B"/>
      </left>
      <right style="thin">
        <color rgb="FF27A06B"/>
      </right>
      <top style="thin">
        <color rgb="FF27A06B"/>
      </top>
      <bottom style="thin">
        <color rgb="FF27A06B"/>
      </bottom>
      <diagonal/>
    </border>
    <border diagonalUp="false" diagonalDown="false">
      <left style="thin">
        <color rgb="FF9FB6AA"/>
      </left>
      <right style="thin">
        <color rgb="FF9FB6AA"/>
      </right>
      <top style="thin">
        <color rgb="FF9FB6AA"/>
      </top>
      <bottom style="thin">
        <color rgb="FF9FB6AA"/>
      </bottom>
      <diagonal/>
    </border>
    <border diagonalUp="false" diagonalDown="false">
      <left style="thin">
        <color rgb="FFD7E3DC"/>
      </left>
      <right style="thin">
        <color rgb="FFD7E3DC"/>
      </right>
      <top style="thin">
        <color rgb="FFD7E3DC"/>
      </top>
      <bottom style="thin">
        <color rgb="FFD7E3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7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5" fillId="9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7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6" fillId="1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2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>
          <bgColor rgb="FFFBEFCE"/>
        </patternFill>
      </fill>
    </dxf>
    <dxf>
      <font>
        <name val="Calibri"/>
        <charset val="1"/>
        <family val="0"/>
        <b val="1"/>
        <color rgb="FF1E7A54"/>
      </font>
    </dxf>
    <dxf>
      <font>
        <color rgb="FF9FB6AA"/>
      </font>
      <fill>
        <patternFill>
          <bgColor rgb="FFE4E9E6"/>
        </patternFill>
      </fill>
    </dxf>
    <dxf>
      <fill>
        <patternFill patternType="solid">
          <fgColor rgb="FF14342B"/>
          <bgColor rgb="FF000000"/>
        </patternFill>
      </fill>
    </dxf>
    <dxf>
      <fill>
        <patternFill patternType="solid">
          <fgColor rgb="FFEAF4E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B2621"/>
          <bgColor rgb="FF000000"/>
        </patternFill>
      </fill>
    </dxf>
    <dxf>
      <fill>
        <patternFill patternType="solid">
          <fgColor rgb="FF1E7A54"/>
          <bgColor rgb="FF000000"/>
        </patternFill>
      </fill>
    </dxf>
    <dxf>
      <fill>
        <patternFill patternType="solid">
          <fgColor rgb="FFFFF7E6"/>
          <bgColor rgb="FF000000"/>
        </patternFill>
      </fill>
    </dxf>
    <dxf>
      <fill>
        <patternFill patternType="solid">
          <fgColor rgb="FF2E9E5B"/>
          <bgColor rgb="FF000000"/>
        </patternFill>
      </fill>
    </dxf>
    <dxf>
      <fill>
        <patternFill patternType="solid">
          <fgColor rgb="FFD8F0E1"/>
          <bgColor rgb="FF000000"/>
        </patternFill>
      </fill>
    </dxf>
    <dxf>
      <font>
        <b val="1"/>
        <color rgb="FF1E7A54"/>
      </font>
      <fill>
        <patternFill>
          <bgColor rgb="FFD8F0E1"/>
        </patternFill>
      </fill>
    </dxf>
    <dxf>
      <font>
        <b val="1"/>
        <color rgb="FFE0A527"/>
      </font>
      <fill>
        <patternFill>
          <bgColor rgb="FFFB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9F9F9"/>
      <rgbColor rgb="FFFF00FF"/>
      <rgbColor rgb="FF00FFFF"/>
      <rgbColor rgb="FF800000"/>
      <rgbColor rgb="FF008000"/>
      <rgbColor rgb="FF000080"/>
      <rgbColor rgb="FF808000"/>
      <rgbColor rgb="FF800080"/>
      <rgbColor rgb="FF1E7A54"/>
      <rgbColor rgb="FFB9C6BF"/>
      <rgbColor rgb="FF878787"/>
      <rgbColor rgb="FF9999FF"/>
      <rgbColor rgb="FF993366"/>
      <rgbColor rgb="FFFFF7E6"/>
      <rgbColor rgb="FFE6F1EC"/>
      <rgbColor rgb="FF660066"/>
      <rgbColor rgb="FFFF8080"/>
      <rgbColor rgb="FF1155AA"/>
      <rgbColor rgb="FFD9D9D9"/>
      <rgbColor rgb="FF000080"/>
      <rgbColor rgb="FFFF00FF"/>
      <rgbColor rgb="FFFFFF00"/>
      <rgbColor rgb="FF00FFFF"/>
      <rgbColor rgb="FF800080"/>
      <rgbColor rgb="FF800000"/>
      <rgbColor rgb="FF27A06B"/>
      <rgbColor rgb="FF0000FF"/>
      <rgbColor rgb="FF00CCFF"/>
      <rgbColor rgb="FFEAF4EF"/>
      <rgbColor rgb="FFD8F0E1"/>
      <rgbColor rgb="FFFBEFCE"/>
      <rgbColor rgb="FFCBD8D0"/>
      <rgbColor rgb="FFF2F8F5"/>
      <rgbColor rgb="FFE4E9E6"/>
      <rgbColor rgb="FFD7E3DC"/>
      <rgbColor rgb="FF3366FF"/>
      <rgbColor rgb="FF33CCCC"/>
      <rgbColor rgb="FF99CC00"/>
      <rgbColor rgb="FFFFCC00"/>
      <rgbColor rgb="FFE0A527"/>
      <rgbColor rgb="FFFF6600"/>
      <rgbColor rgb="FF55635C"/>
      <rgbColor rgb="FF9FB6AA"/>
      <rgbColor rgb="FF003366"/>
      <rgbColor rgb="FF2E9E5B"/>
      <rgbColor rgb="FF003300"/>
      <rgbColor rgb="FF1B2621"/>
      <rgbColor rgb="FF993300"/>
      <rgbColor rgb="FF993366"/>
      <rgbColor rgb="FF333399"/>
      <rgbColor rgb="FF1434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27a06b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Tabelle!$B$5:$B$13</c:f>
              <c:strCache>
                <c:ptCount val="9"/>
                <c:pt idx="0">
                  <c:v>Adler Ost</c:v>
                </c:pt>
                <c:pt idx="1">
                  <c:v>Nordwind 04</c:v>
                </c:pt>
                <c:pt idx="2">
                  <c:v>Blau-Gelb Auental</c:v>
                </c:pt>
                <c:pt idx="3">
                  <c:v>SV Seestern</c:v>
                </c:pt>
                <c:pt idx="4">
                  <c:v>Sturmreiter</c:v>
                </c:pt>
                <c:pt idx="5">
                  <c:v>Rotpanther Tal</c:v>
                </c:pt>
                <c:pt idx="6">
                  <c:v>Grüne Elf</c:v>
                </c:pt>
                <c:pt idx="7">
                  <c:v>Taunus United</c:v>
                </c:pt>
                <c:pt idx="8">
                  <c:v>Titan Feld</c:v>
                </c:pt>
              </c:strCache>
            </c:strRef>
          </c:cat>
          <c:val>
            <c:numRef>
              <c:f>Tabelle!$J$5:$J$13</c:f>
              <c:numCache>
                <c:formatCode>General</c:formatCode>
                <c:ptCount val="9"/>
                <c:pt idx="0">
                  <c:v>22</c:v>
                </c:pt>
                <c:pt idx="1">
                  <c:v>7</c:v>
                </c:pt>
                <c:pt idx="2">
                  <c:v>11</c:v>
                </c:pt>
                <c:pt idx="3">
                  <c:v>6</c:v>
                </c:pt>
                <c:pt idx="4">
                  <c:v>16</c:v>
                </c:pt>
                <c:pt idx="5">
                  <c:v>10</c:v>
                </c:pt>
                <c:pt idx="6">
                  <c:v>4</c:v>
                </c:pt>
                <c:pt idx="7">
                  <c:v>20</c:v>
                </c:pt>
                <c:pt idx="8">
                  <c:v>6</c:v>
                </c:pt>
              </c:numCache>
            </c:numRef>
          </c:val>
        </c:ser>
        <c:gapWidth val="150"/>
        <c:overlap val="0"/>
        <c:axId val="43737959"/>
        <c:axId val="60313198"/>
      </c:barChart>
      <c:catAx>
        <c:axId val="43737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313198"/>
        <c:crosses val="autoZero"/>
        <c:auto val="1"/>
        <c:lblAlgn val="ctr"/>
        <c:lblOffset val="100"/>
        <c:noMultiLvlLbl val="0"/>
      </c:catAx>
      <c:valAx>
        <c:axId val="603131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73795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10</xdr:row>
      <xdr:rowOff>0</xdr:rowOff>
    </xdr:from>
    <xdr:to>
      <xdr:col>11</xdr:col>
      <xdr:colOff>489600</xdr:colOff>
      <xdr:row>26</xdr:row>
      <xdr:rowOff>177840</xdr:rowOff>
    </xdr:to>
    <xdr:graphicFrame>
      <xdr:nvGraphicFramePr>
        <xdr:cNvPr id="0" name="Chart 1"/>
        <xdr:cNvGraphicFramePr/>
      </xdr:nvGraphicFramePr>
      <xdr:xfrm>
        <a:off x="2396520" y="2924280"/>
        <a:ext cx="4859640" cy="331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4342B"/>
    <pageSetUpPr fitToPage="true"/>
  </sheetPr>
  <dimension ref="A1:L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9"/>
    <col collapsed="false" customWidth="true" hidden="false" outlineLevel="0" max="4" min="4" style="0" width="6"/>
    <col collapsed="false" customWidth="true" hidden="false" outlineLevel="0" max="5" min="5" style="0" width="12"/>
    <col collapsed="false" customWidth="true" hidden="false" outlineLevel="0" max="9" min="6" style="0" width="8"/>
    <col collapsed="false" customWidth="true" hidden="false" outlineLevel="0" max="12" min="10" style="0" width="9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9.5" hidden="false" customHeight="true" outlineLevel="0" collapsed="false">
      <c r="A4" s="3" t="s">
        <v>2</v>
      </c>
      <c r="B4" s="4" t="s">
        <v>3</v>
      </c>
      <c r="C4" s="4"/>
      <c r="D4" s="4"/>
      <c r="F4" s="3" t="s">
        <v>4</v>
      </c>
      <c r="G4" s="4" t="s">
        <v>5</v>
      </c>
      <c r="H4" s="4"/>
      <c r="I4" s="4"/>
    </row>
    <row r="5" customFormat="false" ht="19.5" hidden="false" customHeight="true" outlineLevel="0" collapsed="false">
      <c r="A5" s="3" t="s">
        <v>6</v>
      </c>
      <c r="B5" s="4" t="s">
        <v>7</v>
      </c>
      <c r="C5" s="4"/>
      <c r="D5" s="4"/>
      <c r="F5" s="3" t="s">
        <v>8</v>
      </c>
      <c r="G5" s="4" t="s">
        <v>9</v>
      </c>
      <c r="H5" s="4"/>
      <c r="I5" s="4"/>
    </row>
    <row r="7" customFormat="false" ht="19.5" hidden="false" customHeight="true" outlineLevel="0" collapsed="false">
      <c r="A7" s="5" t="s">
        <v>10</v>
      </c>
      <c r="B7" s="5"/>
      <c r="C7" s="5"/>
      <c r="D7" s="6" t="s">
        <v>11</v>
      </c>
      <c r="E7" s="6"/>
      <c r="F7" s="6"/>
      <c r="G7" s="7" t="s">
        <v>12</v>
      </c>
      <c r="H7" s="7"/>
      <c r="I7" s="7"/>
      <c r="J7" s="8" t="s">
        <v>13</v>
      </c>
      <c r="K7" s="8"/>
      <c r="L7" s="8"/>
    </row>
    <row r="8" customFormat="false" ht="39.75" hidden="false" customHeight="true" outlineLevel="0" collapsed="false">
      <c r="A8" s="9" t="n">
        <f aca="false">COUNTA(Tabelle!$B$5:$B$13)</f>
        <v>9</v>
      </c>
      <c r="B8" s="9"/>
      <c r="C8" s="9"/>
      <c r="D8" s="10" t="str">
        <f aca="false">COUNTIF(Spielplan!$M$5:$M$40,"Beendet")&amp;" / "&amp;COUNTA(Spielplan!$A$5:$A$40)</f>
        <v>36 / 36</v>
      </c>
      <c r="E8" s="10"/>
      <c r="F8" s="10"/>
      <c r="G8" s="11" t="n">
        <f aca="false">IFERROR(COUNTIF(Spielplan!$M$5:$M$40,"Beendet")/COUNTA(Spielplan!$A$5:$A$40),0)</f>
        <v>1</v>
      </c>
      <c r="H8" s="11"/>
      <c r="I8" s="11"/>
      <c r="J8" s="12" t="str">
        <f aca="false">INDEX(Tabelle!$B$5:$B$13,MATCH(1,Tabelle!$K$5:$K$13,0))</f>
        <v>Adler Ost</v>
      </c>
      <c r="K8" s="12"/>
      <c r="L8" s="12"/>
    </row>
    <row r="10" customFormat="false" ht="21.75" hidden="false" customHeight="true" outlineLevel="0" collapsed="false">
      <c r="A10" s="13" t="s">
        <v>14</v>
      </c>
      <c r="B10" s="13"/>
      <c r="C10" s="13"/>
      <c r="E10" s="13" t="s">
        <v>15</v>
      </c>
      <c r="F10" s="13"/>
      <c r="G10" s="13"/>
      <c r="H10" s="13"/>
      <c r="I10" s="13"/>
      <c r="J10" s="13"/>
      <c r="K10" s="13"/>
      <c r="L10" s="13"/>
    </row>
    <row r="11" customFormat="false" ht="15" hidden="false" customHeight="false" outlineLevel="0" collapsed="false">
      <c r="A11" s="14" t="s">
        <v>16</v>
      </c>
      <c r="B11" s="14" t="s">
        <v>17</v>
      </c>
      <c r="C11" s="14"/>
    </row>
    <row r="12" customFormat="false" ht="15" hidden="false" customHeight="false" outlineLevel="0" collapsed="false">
      <c r="A12" s="15" t="n">
        <v>1</v>
      </c>
      <c r="B12" s="16" t="str">
        <f aca="false">INDEX(Tabelle!$B$5:$B$13,1)</f>
        <v>Adler Ost</v>
      </c>
      <c r="C12" s="16"/>
    </row>
    <row r="13" customFormat="false" ht="15" hidden="false" customHeight="false" outlineLevel="0" collapsed="false">
      <c r="A13" s="17" t="n">
        <v>2</v>
      </c>
      <c r="B13" s="18" t="str">
        <f aca="false">INDEX(Tabelle!$B$5:$B$13,8)</f>
        <v>Taunus United</v>
      </c>
      <c r="C13" s="18"/>
    </row>
    <row r="14" customFormat="false" ht="15" hidden="false" customHeight="false" outlineLevel="0" collapsed="false">
      <c r="A14" s="15" t="n">
        <v>3</v>
      </c>
      <c r="B14" s="16" t="str">
        <f aca="false">INDEX(Tabelle!$B$5:$B$13,6)</f>
        <v>Rotpanther Tal</v>
      </c>
      <c r="C14" s="16"/>
    </row>
    <row r="15" customFormat="false" ht="15" hidden="false" customHeight="false" outlineLevel="0" collapsed="false">
      <c r="A15" s="17" t="n">
        <v>4</v>
      </c>
      <c r="B15" s="18" t="str">
        <f aca="false">INDEX(Tabelle!$B$5:$B$13,4)</f>
        <v>SV Seestern</v>
      </c>
      <c r="C15" s="18"/>
    </row>
    <row r="16" customFormat="false" ht="15" hidden="false" customHeight="false" outlineLevel="0" collapsed="false">
      <c r="A16" s="15" t="n">
        <v>5</v>
      </c>
      <c r="B16" s="16" t="str">
        <f aca="false">INDEX(Tabelle!$B$5:$B$13,2)</f>
        <v>Nordwind 04</v>
      </c>
      <c r="C16" s="16"/>
    </row>
    <row r="17" customFormat="false" ht="15" hidden="false" customHeight="false" outlineLevel="0" collapsed="false">
      <c r="A17" s="17" t="n">
        <v>6</v>
      </c>
      <c r="B17" s="18" t="str">
        <f aca="false">INDEX(Tabelle!$B$5:$B$13,9)</f>
        <v>Titan Feld</v>
      </c>
      <c r="C17" s="18"/>
    </row>
    <row r="18" customFormat="false" ht="15" hidden="false" customHeight="false" outlineLevel="0" collapsed="false">
      <c r="A18" s="15" t="n">
        <v>7</v>
      </c>
      <c r="B18" s="16" t="str">
        <f aca="false">INDEX(Tabelle!$B$5:$B$13,7)</f>
        <v>Grüne Elf</v>
      </c>
      <c r="C18" s="16"/>
    </row>
    <row r="19" customFormat="false" ht="15" hidden="false" customHeight="false" outlineLevel="0" collapsed="false">
      <c r="A19" s="17" t="n">
        <v>8</v>
      </c>
      <c r="B19" s="18" t="str">
        <f aca="false">INDEX(Tabelle!$B$5:$B$13,5)</f>
        <v>Sturmreiter</v>
      </c>
      <c r="C19" s="18"/>
    </row>
    <row r="20" customFormat="false" ht="15" hidden="false" customHeight="false" outlineLevel="0" collapsed="false">
      <c r="A20" s="15" t="n">
        <v>9</v>
      </c>
      <c r="B20" s="16" t="str">
        <f aca="false">INDEX(Tabelle!$B$5:$B$13,3)</f>
        <v>Blau-Gelb Auental</v>
      </c>
      <c r="C20" s="16"/>
    </row>
    <row r="22" customFormat="false" ht="21.75" hidden="false" customHeight="true" outlineLevel="0" collapsed="false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</sheetData>
  <mergeCells count="27">
    <mergeCell ref="A1:L1"/>
    <mergeCell ref="A2:L2"/>
    <mergeCell ref="B4:D4"/>
    <mergeCell ref="G4:I4"/>
    <mergeCell ref="B5:D5"/>
    <mergeCell ref="G5:I5"/>
    <mergeCell ref="A7:C7"/>
    <mergeCell ref="D7:F7"/>
    <mergeCell ref="G7:I7"/>
    <mergeCell ref="J7:L7"/>
    <mergeCell ref="A8:C8"/>
    <mergeCell ref="D8:F8"/>
    <mergeCell ref="G8:I8"/>
    <mergeCell ref="J8:L8"/>
    <mergeCell ref="A10:C10"/>
    <mergeCell ref="E10:L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2:L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4342B"/>
    <pageSetUpPr fitToPage="true"/>
  </sheetPr>
  <dimension ref="A1:M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8"/>
    <col collapsed="false" customWidth="true" hidden="false" outlineLevel="0" max="9" min="3" style="0" width="8"/>
    <col collapsed="false" customWidth="true" hidden="false" outlineLevel="0" max="10" min="10" style="0" width="9"/>
    <col collapsed="false" customWidth="true" hidden="false" outlineLevel="0" max="11" min="11" style="0" width="7"/>
    <col collapsed="false" customWidth="true" hidden="true" outlineLevel="0" max="13" min="13" style="0" width="13"/>
  </cols>
  <sheetData>
    <row r="1" customFormat="false" ht="39.75" hidden="false" customHeight="true" outlineLevel="0" collapsed="false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customFormat="false" ht="21.75" hidden="false" customHeight="true" outlineLevel="0" collapsed="false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24" hidden="false" customHeight="true" outlineLevel="0" collapsed="false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</row>
    <row r="5" customFormat="false" ht="15" hidden="false" customHeight="false" outlineLevel="0" collapsed="false">
      <c r="A5" s="21" t="n">
        <v>1</v>
      </c>
      <c r="B5" s="22" t="s">
        <v>32</v>
      </c>
      <c r="C5" s="21" t="n">
        <f aca="false">D5+E5+F5</f>
        <v>8</v>
      </c>
      <c r="D5" s="21" t="n">
        <f aca="false">COUNTIFS(Spielplan!$F$5:$F$40,$B5,Spielplan!$J$5:$J$40,3)+COUNTIFS(Spielplan!$G$5:$G$40,$B5,Spielplan!$K$5:$K$40,3)</f>
        <v>7</v>
      </c>
      <c r="E5" s="21" t="n">
        <f aca="false">COUNTIFS(Spielplan!$F$5:$F$40,$B5,Spielplan!$J$5:$J$40,1)+COUNTIFS(Spielplan!$G$5:$G$40,$B5,Spielplan!$K$5:$K$40,1)</f>
        <v>1</v>
      </c>
      <c r="F5" s="21" t="n">
        <f aca="false">COUNTIFS(Spielplan!$F$5:$F$40,$B5,Spielplan!$J$5:$J$40,0)+COUNTIFS(Spielplan!$G$5:$G$40,$B5,Spielplan!$K$5:$K$40,0)</f>
        <v>0</v>
      </c>
      <c r="G5" s="21" t="n">
        <f aca="false">SUMIFS(Spielplan!$H$5:$H$40,Spielplan!$F$5:$F$40,$B5)+SUMIFS(Spielplan!$I$5:$I$40,Spielplan!$G$5:$G$40,$B5)</f>
        <v>30</v>
      </c>
      <c r="H5" s="21" t="n">
        <f aca="false">SUMIFS(Spielplan!$I$5:$I$40,Spielplan!$F$5:$F$40,$B5)+SUMIFS(Spielplan!$H$5:$H$40,Spielplan!$G$5:$G$40,$B5)</f>
        <v>14</v>
      </c>
      <c r="I5" s="21" t="n">
        <f aca="false">G5-H5</f>
        <v>16</v>
      </c>
      <c r="J5" s="23" t="n">
        <f aca="false">D5*3+E5</f>
        <v>22</v>
      </c>
      <c r="K5" s="24" t="n">
        <f aca="false">RANK(M5,$M$5:$M$13,0)</f>
        <v>1</v>
      </c>
      <c r="M5" s="25" t="n">
        <f aca="false">J5*10000+I5*100+G5</f>
        <v>221630</v>
      </c>
    </row>
    <row r="6" customFormat="false" ht="15" hidden="false" customHeight="false" outlineLevel="0" collapsed="false">
      <c r="A6" s="26" t="n">
        <v>2</v>
      </c>
      <c r="B6" s="22" t="s">
        <v>33</v>
      </c>
      <c r="C6" s="26" t="n">
        <f aca="false">D6+E6+F6</f>
        <v>8</v>
      </c>
      <c r="D6" s="26" t="n">
        <f aca="false">COUNTIFS(Spielplan!$F$5:$F$40,$B6,Spielplan!$J$5:$J$40,3)+COUNTIFS(Spielplan!$G$5:$G$40,$B6,Spielplan!$K$5:$K$40,3)</f>
        <v>2</v>
      </c>
      <c r="E6" s="26" t="n">
        <f aca="false">COUNTIFS(Spielplan!$F$5:$F$40,$B6,Spielplan!$J$5:$J$40,1)+COUNTIFS(Spielplan!$G$5:$G$40,$B6,Spielplan!$K$5:$K$40,1)</f>
        <v>1</v>
      </c>
      <c r="F6" s="26" t="n">
        <f aca="false">COUNTIFS(Spielplan!$F$5:$F$40,$B6,Spielplan!$J$5:$J$40,0)+COUNTIFS(Spielplan!$G$5:$G$40,$B6,Spielplan!$K$5:$K$40,0)</f>
        <v>5</v>
      </c>
      <c r="G6" s="26" t="n">
        <f aca="false">SUMIFS(Spielplan!$H$5:$H$40,Spielplan!$F$5:$F$40,$B6)+SUMIFS(Spielplan!$I$5:$I$40,Spielplan!$G$5:$G$40,$B6)</f>
        <v>19</v>
      </c>
      <c r="H6" s="26" t="n">
        <f aca="false">SUMIFS(Spielplan!$I$5:$I$40,Spielplan!$F$5:$F$40,$B6)+SUMIFS(Spielplan!$H$5:$H$40,Spielplan!$G$5:$G$40,$B6)</f>
        <v>23</v>
      </c>
      <c r="I6" s="26" t="n">
        <f aca="false">G6-H6</f>
        <v>-4</v>
      </c>
      <c r="J6" s="27" t="n">
        <f aca="false">D6*3+E6</f>
        <v>7</v>
      </c>
      <c r="K6" s="28" t="n">
        <f aca="false">RANK(M6,$M$5:$M$13,0)</f>
        <v>6</v>
      </c>
      <c r="M6" s="25" t="n">
        <f aca="false">J6*10000+I6*100+G6</f>
        <v>69619</v>
      </c>
    </row>
    <row r="7" customFormat="false" ht="15" hidden="false" customHeight="false" outlineLevel="0" collapsed="false">
      <c r="A7" s="21" t="n">
        <v>3</v>
      </c>
      <c r="B7" s="22" t="s">
        <v>34</v>
      </c>
      <c r="C7" s="21" t="n">
        <f aca="false">D7+E7+F7</f>
        <v>8</v>
      </c>
      <c r="D7" s="21" t="n">
        <f aca="false">COUNTIFS(Spielplan!$F$5:$F$40,$B7,Spielplan!$J$5:$J$40,3)+COUNTIFS(Spielplan!$G$5:$G$40,$B7,Spielplan!$K$5:$K$40,3)</f>
        <v>3</v>
      </c>
      <c r="E7" s="21" t="n">
        <f aca="false">COUNTIFS(Spielplan!$F$5:$F$40,$B7,Spielplan!$J$5:$J$40,1)+COUNTIFS(Spielplan!$G$5:$G$40,$B7,Spielplan!$K$5:$K$40,1)</f>
        <v>2</v>
      </c>
      <c r="F7" s="21" t="n">
        <f aca="false">COUNTIFS(Spielplan!$F$5:$F$40,$B7,Spielplan!$J$5:$J$40,0)+COUNTIFS(Spielplan!$G$5:$G$40,$B7,Spielplan!$K$5:$K$40,0)</f>
        <v>3</v>
      </c>
      <c r="G7" s="21" t="n">
        <f aca="false">SUMIFS(Spielplan!$H$5:$H$40,Spielplan!$F$5:$F$40,$B7)+SUMIFS(Spielplan!$I$5:$I$40,Spielplan!$G$5:$G$40,$B7)</f>
        <v>23</v>
      </c>
      <c r="H7" s="21" t="n">
        <f aca="false">SUMIFS(Spielplan!$I$5:$I$40,Spielplan!$F$5:$F$40,$B7)+SUMIFS(Spielplan!$H$5:$H$40,Spielplan!$G$5:$G$40,$B7)</f>
        <v>20</v>
      </c>
      <c r="I7" s="21" t="n">
        <f aca="false">G7-H7</f>
        <v>3</v>
      </c>
      <c r="J7" s="23" t="n">
        <f aca="false">D7*3+E7</f>
        <v>11</v>
      </c>
      <c r="K7" s="24" t="n">
        <f aca="false">RANK(M7,$M$5:$M$13,0)</f>
        <v>4</v>
      </c>
      <c r="M7" s="25" t="n">
        <f aca="false">J7*10000+I7*100+G7</f>
        <v>110323</v>
      </c>
    </row>
    <row r="8" customFormat="false" ht="15" hidden="false" customHeight="false" outlineLevel="0" collapsed="false">
      <c r="A8" s="26" t="n">
        <v>4</v>
      </c>
      <c r="B8" s="22" t="s">
        <v>35</v>
      </c>
      <c r="C8" s="26" t="n">
        <f aca="false">D8+E8+F8</f>
        <v>8</v>
      </c>
      <c r="D8" s="26" t="n">
        <f aca="false">COUNTIFS(Spielplan!$F$5:$F$40,$B8,Spielplan!$J$5:$J$40,3)+COUNTIFS(Spielplan!$G$5:$G$40,$B8,Spielplan!$K$5:$K$40,3)</f>
        <v>1</v>
      </c>
      <c r="E8" s="26" t="n">
        <f aca="false">COUNTIFS(Spielplan!$F$5:$F$40,$B8,Spielplan!$J$5:$J$40,1)+COUNTIFS(Spielplan!$G$5:$G$40,$B8,Spielplan!$K$5:$K$40,1)</f>
        <v>3</v>
      </c>
      <c r="F8" s="26" t="n">
        <f aca="false">COUNTIFS(Spielplan!$F$5:$F$40,$B8,Spielplan!$J$5:$J$40,0)+COUNTIFS(Spielplan!$G$5:$G$40,$B8,Spielplan!$K$5:$K$40,0)</f>
        <v>4</v>
      </c>
      <c r="G8" s="26" t="n">
        <f aca="false">SUMIFS(Spielplan!$H$5:$H$40,Spielplan!$F$5:$F$40,$B8)+SUMIFS(Spielplan!$I$5:$I$40,Spielplan!$G$5:$G$40,$B8)</f>
        <v>14</v>
      </c>
      <c r="H8" s="26" t="n">
        <f aca="false">SUMIFS(Spielplan!$I$5:$I$40,Spielplan!$F$5:$F$40,$B8)+SUMIFS(Spielplan!$H$5:$H$40,Spielplan!$G$5:$G$40,$B8)</f>
        <v>23</v>
      </c>
      <c r="I8" s="26" t="n">
        <f aca="false">G8-H8</f>
        <v>-9</v>
      </c>
      <c r="J8" s="27" t="n">
        <f aca="false">D8*3+E8</f>
        <v>6</v>
      </c>
      <c r="K8" s="28" t="n">
        <f aca="false">RANK(M8,$M$5:$M$13,0)</f>
        <v>8</v>
      </c>
      <c r="M8" s="25" t="n">
        <f aca="false">J8*10000+I8*100+G8</f>
        <v>59114</v>
      </c>
    </row>
    <row r="9" customFormat="false" ht="15" hidden="false" customHeight="false" outlineLevel="0" collapsed="false">
      <c r="A9" s="21" t="n">
        <v>5</v>
      </c>
      <c r="B9" s="22" t="s">
        <v>36</v>
      </c>
      <c r="C9" s="21" t="n">
        <f aca="false">D9+E9+F9</f>
        <v>8</v>
      </c>
      <c r="D9" s="21" t="n">
        <f aca="false">COUNTIFS(Spielplan!$F$5:$F$40,$B9,Spielplan!$J$5:$J$40,3)+COUNTIFS(Spielplan!$G$5:$G$40,$B9,Spielplan!$K$5:$K$40,3)</f>
        <v>5</v>
      </c>
      <c r="E9" s="21" t="n">
        <f aca="false">COUNTIFS(Spielplan!$F$5:$F$40,$B9,Spielplan!$J$5:$J$40,1)+COUNTIFS(Spielplan!$G$5:$G$40,$B9,Spielplan!$K$5:$K$40,1)</f>
        <v>1</v>
      </c>
      <c r="F9" s="21" t="n">
        <f aca="false">COUNTIFS(Spielplan!$F$5:$F$40,$B9,Spielplan!$J$5:$J$40,0)+COUNTIFS(Spielplan!$G$5:$G$40,$B9,Spielplan!$K$5:$K$40,0)</f>
        <v>2</v>
      </c>
      <c r="G9" s="21" t="n">
        <f aca="false">SUMIFS(Spielplan!$H$5:$H$40,Spielplan!$F$5:$F$40,$B9)+SUMIFS(Spielplan!$I$5:$I$40,Spielplan!$G$5:$G$40,$B9)</f>
        <v>22</v>
      </c>
      <c r="H9" s="21" t="n">
        <f aca="false">SUMIFS(Spielplan!$I$5:$I$40,Spielplan!$F$5:$F$40,$B9)+SUMIFS(Spielplan!$H$5:$H$40,Spielplan!$G$5:$G$40,$B9)</f>
        <v>17</v>
      </c>
      <c r="I9" s="21" t="n">
        <f aca="false">G9-H9</f>
        <v>5</v>
      </c>
      <c r="J9" s="23" t="n">
        <f aca="false">D9*3+E9</f>
        <v>16</v>
      </c>
      <c r="K9" s="24" t="n">
        <f aca="false">RANK(M9,$M$5:$M$13,0)</f>
        <v>3</v>
      </c>
      <c r="M9" s="25" t="n">
        <f aca="false">J9*10000+I9*100+G9</f>
        <v>160522</v>
      </c>
    </row>
    <row r="10" customFormat="false" ht="15" hidden="false" customHeight="false" outlineLevel="0" collapsed="false">
      <c r="A10" s="26" t="n">
        <v>6</v>
      </c>
      <c r="B10" s="22" t="s">
        <v>37</v>
      </c>
      <c r="C10" s="26" t="n">
        <f aca="false">D10+E10+F10</f>
        <v>8</v>
      </c>
      <c r="D10" s="26" t="n">
        <f aca="false">COUNTIFS(Spielplan!$F$5:$F$40,$B10,Spielplan!$J$5:$J$40,3)+COUNTIFS(Spielplan!$G$5:$G$40,$B10,Spielplan!$K$5:$K$40,3)</f>
        <v>3</v>
      </c>
      <c r="E10" s="26" t="n">
        <f aca="false">COUNTIFS(Spielplan!$F$5:$F$40,$B10,Spielplan!$J$5:$J$40,1)+COUNTIFS(Spielplan!$G$5:$G$40,$B10,Spielplan!$K$5:$K$40,1)</f>
        <v>1</v>
      </c>
      <c r="F10" s="26" t="n">
        <f aca="false">COUNTIFS(Spielplan!$F$5:$F$40,$B10,Spielplan!$J$5:$J$40,0)+COUNTIFS(Spielplan!$G$5:$G$40,$B10,Spielplan!$K$5:$K$40,0)</f>
        <v>4</v>
      </c>
      <c r="G10" s="26" t="n">
        <f aca="false">SUMIFS(Spielplan!$H$5:$H$40,Spielplan!$F$5:$F$40,$B10)+SUMIFS(Spielplan!$I$5:$I$40,Spielplan!$G$5:$G$40,$B10)</f>
        <v>16</v>
      </c>
      <c r="H10" s="26" t="n">
        <f aca="false">SUMIFS(Spielplan!$I$5:$I$40,Spielplan!$F$5:$F$40,$B10)+SUMIFS(Spielplan!$H$5:$H$40,Spielplan!$G$5:$G$40,$B10)</f>
        <v>22</v>
      </c>
      <c r="I10" s="26" t="n">
        <f aca="false">G10-H10</f>
        <v>-6</v>
      </c>
      <c r="J10" s="27" t="n">
        <f aca="false">D10*3+E10</f>
        <v>10</v>
      </c>
      <c r="K10" s="28" t="n">
        <f aca="false">RANK(M10,$M$5:$M$13,0)</f>
        <v>5</v>
      </c>
      <c r="M10" s="25" t="n">
        <f aca="false">J10*10000+I10*100+G10</f>
        <v>99416</v>
      </c>
    </row>
    <row r="11" customFormat="false" ht="15" hidden="false" customHeight="false" outlineLevel="0" collapsed="false">
      <c r="A11" s="21" t="n">
        <v>7</v>
      </c>
      <c r="B11" s="22" t="s">
        <v>38</v>
      </c>
      <c r="C11" s="21" t="n">
        <f aca="false">D11+E11+F11</f>
        <v>8</v>
      </c>
      <c r="D11" s="21" t="n">
        <f aca="false">COUNTIFS(Spielplan!$F$5:$F$40,$B11,Spielplan!$J$5:$J$40,3)+COUNTIFS(Spielplan!$G$5:$G$40,$B11,Spielplan!$K$5:$K$40,3)</f>
        <v>1</v>
      </c>
      <c r="E11" s="21" t="n">
        <f aca="false">COUNTIFS(Spielplan!$F$5:$F$40,$B11,Spielplan!$J$5:$J$40,1)+COUNTIFS(Spielplan!$G$5:$G$40,$B11,Spielplan!$K$5:$K$40,1)</f>
        <v>1</v>
      </c>
      <c r="F11" s="21" t="n">
        <f aca="false">COUNTIFS(Spielplan!$F$5:$F$40,$B11,Spielplan!$J$5:$J$40,0)+COUNTIFS(Spielplan!$G$5:$G$40,$B11,Spielplan!$K$5:$K$40,0)</f>
        <v>6</v>
      </c>
      <c r="G11" s="21" t="n">
        <f aca="false">SUMIFS(Spielplan!$H$5:$H$40,Spielplan!$F$5:$F$40,$B11)+SUMIFS(Spielplan!$I$5:$I$40,Spielplan!$G$5:$G$40,$B11)</f>
        <v>12</v>
      </c>
      <c r="H11" s="21" t="n">
        <f aca="false">SUMIFS(Spielplan!$I$5:$I$40,Spielplan!$F$5:$F$40,$B11)+SUMIFS(Spielplan!$H$5:$H$40,Spielplan!$G$5:$G$40,$B11)</f>
        <v>26</v>
      </c>
      <c r="I11" s="21" t="n">
        <f aca="false">G11-H11</f>
        <v>-14</v>
      </c>
      <c r="J11" s="23" t="n">
        <f aca="false">D11*3+E11</f>
        <v>4</v>
      </c>
      <c r="K11" s="24" t="n">
        <f aca="false">RANK(M11,$M$5:$M$13,0)</f>
        <v>9</v>
      </c>
      <c r="M11" s="25" t="n">
        <f aca="false">J11*10000+I11*100+G11</f>
        <v>38612</v>
      </c>
    </row>
    <row r="12" customFormat="false" ht="15" hidden="false" customHeight="false" outlineLevel="0" collapsed="false">
      <c r="A12" s="26" t="n">
        <v>8</v>
      </c>
      <c r="B12" s="22" t="s">
        <v>39</v>
      </c>
      <c r="C12" s="26" t="n">
        <f aca="false">D12+E12+F12</f>
        <v>8</v>
      </c>
      <c r="D12" s="26" t="n">
        <f aca="false">COUNTIFS(Spielplan!$F$5:$F$40,$B12,Spielplan!$J$5:$J$40,3)+COUNTIFS(Spielplan!$G$5:$G$40,$B12,Spielplan!$K$5:$K$40,3)</f>
        <v>6</v>
      </c>
      <c r="E12" s="26" t="n">
        <f aca="false">COUNTIFS(Spielplan!$F$5:$F$40,$B12,Spielplan!$J$5:$J$40,1)+COUNTIFS(Spielplan!$G$5:$G$40,$B12,Spielplan!$K$5:$K$40,1)</f>
        <v>2</v>
      </c>
      <c r="F12" s="26" t="n">
        <f aca="false">COUNTIFS(Spielplan!$F$5:$F$40,$B12,Spielplan!$J$5:$J$40,0)+COUNTIFS(Spielplan!$G$5:$G$40,$B12,Spielplan!$K$5:$K$40,0)</f>
        <v>0</v>
      </c>
      <c r="G12" s="26" t="n">
        <f aca="false">SUMIFS(Spielplan!$H$5:$H$40,Spielplan!$F$5:$F$40,$B12)+SUMIFS(Spielplan!$I$5:$I$40,Spielplan!$G$5:$G$40,$B12)</f>
        <v>34</v>
      </c>
      <c r="H12" s="26" t="n">
        <f aca="false">SUMIFS(Spielplan!$I$5:$I$40,Spielplan!$F$5:$F$40,$B12)+SUMIFS(Spielplan!$H$5:$H$40,Spielplan!$G$5:$G$40,$B12)</f>
        <v>16</v>
      </c>
      <c r="I12" s="26" t="n">
        <f aca="false">G12-H12</f>
        <v>18</v>
      </c>
      <c r="J12" s="27" t="n">
        <f aca="false">D12*3+E12</f>
        <v>20</v>
      </c>
      <c r="K12" s="28" t="n">
        <f aca="false">RANK(M12,$M$5:$M$13,0)</f>
        <v>2</v>
      </c>
      <c r="M12" s="25" t="n">
        <f aca="false">J12*10000+I12*100+G12</f>
        <v>201834</v>
      </c>
    </row>
    <row r="13" customFormat="false" ht="15" hidden="false" customHeight="false" outlineLevel="0" collapsed="false">
      <c r="A13" s="21" t="n">
        <v>9</v>
      </c>
      <c r="B13" s="22" t="s">
        <v>40</v>
      </c>
      <c r="C13" s="21" t="n">
        <f aca="false">D13+E13+F13</f>
        <v>8</v>
      </c>
      <c r="D13" s="21" t="n">
        <f aca="false">COUNTIFS(Spielplan!$F$5:$F$40,$B13,Spielplan!$J$5:$J$40,3)+COUNTIFS(Spielplan!$G$5:$G$40,$B13,Spielplan!$K$5:$K$40,3)</f>
        <v>2</v>
      </c>
      <c r="E13" s="21" t="n">
        <f aca="false">COUNTIFS(Spielplan!$F$5:$F$40,$B13,Spielplan!$J$5:$J$40,1)+COUNTIFS(Spielplan!$G$5:$G$40,$B13,Spielplan!$K$5:$K$40,1)</f>
        <v>0</v>
      </c>
      <c r="F13" s="21" t="n">
        <f aca="false">COUNTIFS(Spielplan!$F$5:$F$40,$B13,Spielplan!$J$5:$J$40,0)+COUNTIFS(Spielplan!$G$5:$G$40,$B13,Spielplan!$K$5:$K$40,0)</f>
        <v>6</v>
      </c>
      <c r="G13" s="21" t="n">
        <f aca="false">SUMIFS(Spielplan!$H$5:$H$40,Spielplan!$F$5:$F$40,$B13)+SUMIFS(Spielplan!$I$5:$I$40,Spielplan!$G$5:$G$40,$B13)</f>
        <v>18</v>
      </c>
      <c r="H13" s="21" t="n">
        <f aca="false">SUMIFS(Spielplan!$I$5:$I$40,Spielplan!$F$5:$F$40,$B13)+SUMIFS(Spielplan!$H$5:$H$40,Spielplan!$G$5:$G$40,$B13)</f>
        <v>27</v>
      </c>
      <c r="I13" s="21" t="n">
        <f aca="false">G13-H13</f>
        <v>-9</v>
      </c>
      <c r="J13" s="23" t="n">
        <f aca="false">D13*3+E13</f>
        <v>6</v>
      </c>
      <c r="K13" s="24" t="n">
        <f aca="false">RANK(M13,$M$5:$M$13,0)</f>
        <v>7</v>
      </c>
      <c r="M13" s="25" t="n">
        <f aca="false">J13*10000+I13*100+G13</f>
        <v>59118</v>
      </c>
    </row>
    <row r="15" customFormat="false" ht="15" hidden="false" customHeight="false" outlineLevel="0" collapsed="false">
      <c r="A15" s="29" t="s">
        <v>41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7" customFormat="false" ht="21.75" hidden="false" customHeight="true" outlineLevel="0" collapsed="false">
      <c r="A17" s="13" t="s">
        <v>42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Format="false" ht="39.75" hidden="false" customHeight="true" outlineLevel="0" collapsed="false">
      <c r="A18" s="30" t="s">
        <v>43</v>
      </c>
      <c r="B18" s="30" t="str">
        <f aca="false">Tabelle!$B$5</f>
        <v>Adler Ost</v>
      </c>
      <c r="C18" s="30" t="str">
        <f aca="false">Tabelle!$B$6</f>
        <v>Nordwind 04</v>
      </c>
      <c r="D18" s="30" t="str">
        <f aca="false">Tabelle!$B$7</f>
        <v>Blau-Gelb Auental</v>
      </c>
      <c r="E18" s="30" t="str">
        <f aca="false">Tabelle!$B$8</f>
        <v>SV Seestern</v>
      </c>
      <c r="F18" s="30" t="str">
        <f aca="false">Tabelle!$B$9</f>
        <v>Sturmreiter</v>
      </c>
      <c r="G18" s="30" t="str">
        <f aca="false">Tabelle!$B$10</f>
        <v>Rotpanther Tal</v>
      </c>
      <c r="H18" s="30" t="str">
        <f aca="false">Tabelle!$B$11</f>
        <v>Grüne Elf</v>
      </c>
      <c r="I18" s="30" t="str">
        <f aca="false">Tabelle!$B$12</f>
        <v>Taunus United</v>
      </c>
      <c r="J18" s="30" t="str">
        <f aca="false">Tabelle!$B$13</f>
        <v>Titan Feld</v>
      </c>
    </row>
    <row r="19" customFormat="false" ht="15" hidden="false" customHeight="false" outlineLevel="0" collapsed="false">
      <c r="A19" s="31" t="str">
        <f aca="false">Tabelle!$B$5</f>
        <v>Adler Ost</v>
      </c>
      <c r="B19" s="32" t="str">
        <f aca="false">IF($A19=B$18,"—",IF(COUNTIFS(Spielplan!$F$5:$F$40,$A19,Spielplan!$G$5:$G$40,B$18,Spielplan!$M$5:$M$40,"Beendet")+COUNTIFS(Spielplan!$F$5:$F$40,B$18,Spielplan!$G$5:$G$40,$A19,Spielplan!$M$5:$M$40,"Beendet")=0,"–",SUMIFS(Spielplan!$H$5:$H$40,Spielplan!$F$5:$F$40,$A19,Spielplan!$G$5:$G$40,B$18)+SUMIFS(Spielplan!$I$5:$I$40,Spielplan!$G$5:$G$40,$A19,Spielplan!$F$5:$F$40,B$18)&amp;":"&amp;SUMIFS(Spielplan!$I$5:$I$40,Spielplan!$F$5:$F$40,$A19,Spielplan!$G$5:$G$40,B$18)+SUMIFS(Spielplan!$H$5:$H$40,Spielplan!$G$5:$G$40,$A19,Spielplan!$F$5:$F$40,B$18)))</f>
        <v>—</v>
      </c>
      <c r="C19" s="33" t="str">
        <f aca="false">IF($A19=C$18,"—",IF(COUNTIFS(Spielplan!$F$5:$F$40,$A19,Spielplan!$G$5:$G$40,C$18,Spielplan!$M$5:$M$40,"Beendet")+COUNTIFS(Spielplan!$F$5:$F$40,C$18,Spielplan!$G$5:$G$40,$A19,Spielplan!$M$5:$M$40,"Beendet")=0,"–",SUMIFS(Spielplan!$H$5:$H$40,Spielplan!$F$5:$F$40,$A19,Spielplan!$G$5:$G$40,C$18)+SUMIFS(Spielplan!$I$5:$I$40,Spielplan!$G$5:$G$40,$A19,Spielplan!$F$5:$F$40,C$18)&amp;":"&amp;SUMIFS(Spielplan!$I$5:$I$40,Spielplan!$F$5:$F$40,$A19,Spielplan!$G$5:$G$40,C$18)+SUMIFS(Spielplan!$H$5:$H$40,Spielplan!$G$5:$G$40,$A19,Spielplan!$F$5:$F$40,C$18)))</f>
        <v>4:1</v>
      </c>
      <c r="D19" s="32" t="str">
        <f aca="false">IF($A19=D$18,"—",IF(COUNTIFS(Spielplan!$F$5:$F$40,$A19,Spielplan!$G$5:$G$40,D$18,Spielplan!$M$5:$M$40,"Beendet")+COUNTIFS(Spielplan!$F$5:$F$40,D$18,Spielplan!$G$5:$G$40,$A19,Spielplan!$M$5:$M$40,"Beendet")=0,"–",SUMIFS(Spielplan!$H$5:$H$40,Spielplan!$F$5:$F$40,$A19,Spielplan!$G$5:$G$40,D$18)+SUMIFS(Spielplan!$I$5:$I$40,Spielplan!$G$5:$G$40,$A19,Spielplan!$F$5:$F$40,D$18)&amp;":"&amp;SUMIFS(Spielplan!$I$5:$I$40,Spielplan!$F$5:$F$40,$A19,Spielplan!$G$5:$G$40,D$18)+SUMIFS(Spielplan!$H$5:$H$40,Spielplan!$G$5:$G$40,$A19,Spielplan!$F$5:$F$40,D$18)))</f>
        <v>4:2</v>
      </c>
      <c r="E19" s="33" t="str">
        <f aca="false">IF($A19=E$18,"—",IF(COUNTIFS(Spielplan!$F$5:$F$40,$A19,Spielplan!$G$5:$G$40,E$18,Spielplan!$M$5:$M$40,"Beendet")+COUNTIFS(Spielplan!$F$5:$F$40,E$18,Spielplan!$G$5:$G$40,$A19,Spielplan!$M$5:$M$40,"Beendet")=0,"–",SUMIFS(Spielplan!$H$5:$H$40,Spielplan!$F$5:$F$40,$A19,Spielplan!$G$5:$G$40,E$18)+SUMIFS(Spielplan!$I$5:$I$40,Spielplan!$G$5:$G$40,$A19,Spielplan!$F$5:$F$40,E$18)&amp;":"&amp;SUMIFS(Spielplan!$I$5:$I$40,Spielplan!$F$5:$F$40,$A19,Spielplan!$G$5:$G$40,E$18)+SUMIFS(Spielplan!$H$5:$H$40,Spielplan!$G$5:$G$40,$A19,Spielplan!$F$5:$F$40,E$18)))</f>
        <v>3:1</v>
      </c>
      <c r="F19" s="32" t="str">
        <f aca="false">IF($A19=F$18,"—",IF(COUNTIFS(Spielplan!$F$5:$F$40,$A19,Spielplan!$G$5:$G$40,F$18,Spielplan!$M$5:$M$40,"Beendet")+COUNTIFS(Spielplan!$F$5:$F$40,F$18,Spielplan!$G$5:$G$40,$A19,Spielplan!$M$5:$M$40,"Beendet")=0,"–",SUMIFS(Spielplan!$H$5:$H$40,Spielplan!$F$5:$F$40,$A19,Spielplan!$G$5:$G$40,F$18)+SUMIFS(Spielplan!$I$5:$I$40,Spielplan!$G$5:$G$40,$A19,Spielplan!$F$5:$F$40,F$18)&amp;":"&amp;SUMIFS(Spielplan!$I$5:$I$40,Spielplan!$F$5:$F$40,$A19,Spielplan!$G$5:$G$40,F$18)+SUMIFS(Spielplan!$H$5:$H$40,Spielplan!$G$5:$G$40,$A19,Spielplan!$F$5:$F$40,F$18)))</f>
        <v>5:2</v>
      </c>
      <c r="G19" s="33" t="str">
        <f aca="false">IF($A19=G$18,"—",IF(COUNTIFS(Spielplan!$F$5:$F$40,$A19,Spielplan!$G$5:$G$40,G$18,Spielplan!$M$5:$M$40,"Beendet")+COUNTIFS(Spielplan!$F$5:$F$40,G$18,Spielplan!$G$5:$G$40,$A19,Spielplan!$M$5:$M$40,"Beendet")=0,"–",SUMIFS(Spielplan!$H$5:$H$40,Spielplan!$F$5:$F$40,$A19,Spielplan!$G$5:$G$40,G$18)+SUMIFS(Spielplan!$I$5:$I$40,Spielplan!$G$5:$G$40,$A19,Spielplan!$F$5:$F$40,G$18)&amp;":"&amp;SUMIFS(Spielplan!$I$5:$I$40,Spielplan!$F$5:$F$40,$A19,Spielplan!$G$5:$G$40,G$18)+SUMIFS(Spielplan!$H$5:$H$40,Spielplan!$G$5:$G$40,$A19,Spielplan!$F$5:$F$40,G$18)))</f>
        <v>4:1</v>
      </c>
      <c r="H19" s="32" t="str">
        <f aca="false">IF($A19=H$18,"—",IF(COUNTIFS(Spielplan!$F$5:$F$40,$A19,Spielplan!$G$5:$G$40,H$18,Spielplan!$M$5:$M$40,"Beendet")+COUNTIFS(Spielplan!$F$5:$F$40,H$18,Spielplan!$G$5:$G$40,$A19,Spielplan!$M$5:$M$40,"Beendet")=0,"–",SUMIFS(Spielplan!$H$5:$H$40,Spielplan!$F$5:$F$40,$A19,Spielplan!$G$5:$G$40,H$18)+SUMIFS(Spielplan!$I$5:$I$40,Spielplan!$G$5:$G$40,$A19,Spielplan!$F$5:$F$40,H$18)&amp;":"&amp;SUMIFS(Spielplan!$I$5:$I$40,Spielplan!$F$5:$F$40,$A19,Spielplan!$G$5:$G$40,H$18)+SUMIFS(Spielplan!$H$5:$H$40,Spielplan!$G$5:$G$40,$A19,Spielplan!$F$5:$F$40,H$18)))</f>
        <v>3:1</v>
      </c>
      <c r="I19" s="33" t="str">
        <f aca="false">IF($A19=I$18,"—",IF(COUNTIFS(Spielplan!$F$5:$F$40,$A19,Spielplan!$G$5:$G$40,I$18,Spielplan!$M$5:$M$40,"Beendet")+COUNTIFS(Spielplan!$F$5:$F$40,I$18,Spielplan!$G$5:$G$40,$A19,Spielplan!$M$5:$M$40,"Beendet")=0,"–",SUMIFS(Spielplan!$H$5:$H$40,Spielplan!$F$5:$F$40,$A19,Spielplan!$G$5:$G$40,I$18)+SUMIFS(Spielplan!$I$5:$I$40,Spielplan!$G$5:$G$40,$A19,Spielplan!$F$5:$F$40,I$18)&amp;":"&amp;SUMIFS(Spielplan!$I$5:$I$40,Spielplan!$F$5:$F$40,$A19,Spielplan!$G$5:$G$40,I$18)+SUMIFS(Spielplan!$H$5:$H$40,Spielplan!$G$5:$G$40,$A19,Spielplan!$F$5:$F$40,I$18)))</f>
        <v>3:3</v>
      </c>
      <c r="J19" s="32" t="str">
        <f aca="false">IF($A19=J$18,"—",IF(COUNTIFS(Spielplan!$F$5:$F$40,$A19,Spielplan!$G$5:$G$40,J$18,Spielplan!$M$5:$M$40,"Beendet")+COUNTIFS(Spielplan!$F$5:$F$40,J$18,Spielplan!$G$5:$G$40,$A19,Spielplan!$M$5:$M$40,"Beendet")=0,"–",SUMIFS(Spielplan!$H$5:$H$40,Spielplan!$F$5:$F$40,$A19,Spielplan!$G$5:$G$40,J$18)+SUMIFS(Spielplan!$I$5:$I$40,Spielplan!$G$5:$G$40,$A19,Spielplan!$F$5:$F$40,J$18)&amp;":"&amp;SUMIFS(Spielplan!$I$5:$I$40,Spielplan!$F$5:$F$40,$A19,Spielplan!$G$5:$G$40,J$18)+SUMIFS(Spielplan!$H$5:$H$40,Spielplan!$G$5:$G$40,$A19,Spielplan!$F$5:$F$40,J$18)))</f>
        <v>4:3</v>
      </c>
    </row>
    <row r="20" customFormat="false" ht="15" hidden="false" customHeight="false" outlineLevel="0" collapsed="false">
      <c r="A20" s="31" t="str">
        <f aca="false">Tabelle!$B$6</f>
        <v>Nordwind 04</v>
      </c>
      <c r="B20" s="33" t="str">
        <f aca="false">IF($A20=B$18,"—",IF(COUNTIFS(Spielplan!$F$5:$F$40,$A20,Spielplan!$G$5:$G$40,B$18,Spielplan!$M$5:$M$40,"Beendet")+COUNTIFS(Spielplan!$F$5:$F$40,B$18,Spielplan!$G$5:$G$40,$A20,Spielplan!$M$5:$M$40,"Beendet")=0,"–",SUMIFS(Spielplan!$H$5:$H$40,Spielplan!$F$5:$F$40,$A20,Spielplan!$G$5:$G$40,B$18)+SUMIFS(Spielplan!$I$5:$I$40,Spielplan!$G$5:$G$40,$A20,Spielplan!$F$5:$F$40,B$18)&amp;":"&amp;SUMIFS(Spielplan!$I$5:$I$40,Spielplan!$F$5:$F$40,$A20,Spielplan!$G$5:$G$40,B$18)+SUMIFS(Spielplan!$H$5:$H$40,Spielplan!$G$5:$G$40,$A20,Spielplan!$F$5:$F$40,B$18)))</f>
        <v>1:4</v>
      </c>
      <c r="C20" s="32" t="str">
        <f aca="false">IF($A20=C$18,"—",IF(COUNTIFS(Spielplan!$F$5:$F$40,$A20,Spielplan!$G$5:$G$40,C$18,Spielplan!$M$5:$M$40,"Beendet")+COUNTIFS(Spielplan!$F$5:$F$40,C$18,Spielplan!$G$5:$G$40,$A20,Spielplan!$M$5:$M$40,"Beendet")=0,"–",SUMIFS(Spielplan!$H$5:$H$40,Spielplan!$F$5:$F$40,$A20,Spielplan!$G$5:$G$40,C$18)+SUMIFS(Spielplan!$I$5:$I$40,Spielplan!$G$5:$G$40,$A20,Spielplan!$F$5:$F$40,C$18)&amp;":"&amp;SUMIFS(Spielplan!$I$5:$I$40,Spielplan!$F$5:$F$40,$A20,Spielplan!$G$5:$G$40,C$18)+SUMIFS(Spielplan!$H$5:$H$40,Spielplan!$G$5:$G$40,$A20,Spielplan!$F$5:$F$40,C$18)))</f>
        <v>—</v>
      </c>
      <c r="D20" s="33" t="str">
        <f aca="false">IF($A20=D$18,"—",IF(COUNTIFS(Spielplan!$F$5:$F$40,$A20,Spielplan!$G$5:$G$40,D$18,Spielplan!$M$5:$M$40,"Beendet")+COUNTIFS(Spielplan!$F$5:$F$40,D$18,Spielplan!$G$5:$G$40,$A20,Spielplan!$M$5:$M$40,"Beendet")=0,"–",SUMIFS(Spielplan!$H$5:$H$40,Spielplan!$F$5:$F$40,$A20,Spielplan!$G$5:$G$40,D$18)+SUMIFS(Spielplan!$I$5:$I$40,Spielplan!$G$5:$G$40,$A20,Spielplan!$F$5:$F$40,D$18)&amp;":"&amp;SUMIFS(Spielplan!$I$5:$I$40,Spielplan!$F$5:$F$40,$A20,Spielplan!$G$5:$G$40,D$18)+SUMIFS(Spielplan!$H$5:$H$40,Spielplan!$G$5:$G$40,$A20,Spielplan!$F$5:$F$40,D$18)))</f>
        <v>2:4</v>
      </c>
      <c r="E20" s="32" t="str">
        <f aca="false">IF($A20=E$18,"—",IF(COUNTIFS(Spielplan!$F$5:$F$40,$A20,Spielplan!$G$5:$G$40,E$18,Spielplan!$M$5:$M$40,"Beendet")+COUNTIFS(Spielplan!$F$5:$F$40,E$18,Spielplan!$G$5:$G$40,$A20,Spielplan!$M$5:$M$40,"Beendet")=0,"–",SUMIFS(Spielplan!$H$5:$H$40,Spielplan!$F$5:$F$40,$A20,Spielplan!$G$5:$G$40,E$18)+SUMIFS(Spielplan!$I$5:$I$40,Spielplan!$G$5:$G$40,$A20,Spielplan!$F$5:$F$40,E$18)&amp;":"&amp;SUMIFS(Spielplan!$I$5:$I$40,Spielplan!$F$5:$F$40,$A20,Spielplan!$G$5:$G$40,E$18)+SUMIFS(Spielplan!$H$5:$H$40,Spielplan!$G$5:$G$40,$A20,Spielplan!$F$5:$F$40,E$18)))</f>
        <v>2:2</v>
      </c>
      <c r="F20" s="33" t="str">
        <f aca="false">IF($A20=F$18,"—",IF(COUNTIFS(Spielplan!$F$5:$F$40,$A20,Spielplan!$G$5:$G$40,F$18,Spielplan!$M$5:$M$40,"Beendet")+COUNTIFS(Spielplan!$F$5:$F$40,F$18,Spielplan!$G$5:$G$40,$A20,Spielplan!$M$5:$M$40,"Beendet")=0,"–",SUMIFS(Spielplan!$H$5:$H$40,Spielplan!$F$5:$F$40,$A20,Spielplan!$G$5:$G$40,F$18)+SUMIFS(Spielplan!$I$5:$I$40,Spielplan!$G$5:$G$40,$A20,Spielplan!$F$5:$F$40,F$18)&amp;":"&amp;SUMIFS(Spielplan!$I$5:$I$40,Spielplan!$F$5:$F$40,$A20,Spielplan!$G$5:$G$40,F$18)+SUMIFS(Spielplan!$H$5:$H$40,Spielplan!$G$5:$G$40,$A20,Spielplan!$F$5:$F$40,F$18)))</f>
        <v>1:3</v>
      </c>
      <c r="G20" s="32" t="str">
        <f aca="false">IF($A20=G$18,"—",IF(COUNTIFS(Spielplan!$F$5:$F$40,$A20,Spielplan!$G$5:$G$40,G$18,Spielplan!$M$5:$M$40,"Beendet")+COUNTIFS(Spielplan!$F$5:$F$40,G$18,Spielplan!$G$5:$G$40,$A20,Spielplan!$M$5:$M$40,"Beendet")=0,"–",SUMIFS(Spielplan!$H$5:$H$40,Spielplan!$F$5:$F$40,$A20,Spielplan!$G$5:$G$40,G$18)+SUMIFS(Spielplan!$I$5:$I$40,Spielplan!$G$5:$G$40,$A20,Spielplan!$F$5:$F$40,G$18)&amp;":"&amp;SUMIFS(Spielplan!$I$5:$I$40,Spielplan!$F$5:$F$40,$A20,Spielplan!$G$5:$G$40,G$18)+SUMIFS(Spielplan!$H$5:$H$40,Spielplan!$G$5:$G$40,$A20,Spielplan!$F$5:$F$40,G$18)))</f>
        <v>2:3</v>
      </c>
      <c r="H20" s="33" t="str">
        <f aca="false">IF($A20=H$18,"—",IF(COUNTIFS(Spielplan!$F$5:$F$40,$A20,Spielplan!$G$5:$G$40,H$18,Spielplan!$M$5:$M$40,"Beendet")+COUNTIFS(Spielplan!$F$5:$F$40,H$18,Spielplan!$G$5:$G$40,$A20,Spielplan!$M$5:$M$40,"Beendet")=0,"–",SUMIFS(Spielplan!$H$5:$H$40,Spielplan!$F$5:$F$40,$A20,Spielplan!$G$5:$G$40,H$18)+SUMIFS(Spielplan!$I$5:$I$40,Spielplan!$G$5:$G$40,$A20,Spielplan!$F$5:$F$40,H$18)&amp;":"&amp;SUMIFS(Spielplan!$I$5:$I$40,Spielplan!$F$5:$F$40,$A20,Spielplan!$G$5:$G$40,H$18)+SUMIFS(Spielplan!$H$5:$H$40,Spielplan!$G$5:$G$40,$A20,Spielplan!$F$5:$F$40,H$18)))</f>
        <v>4:1</v>
      </c>
      <c r="I20" s="32" t="str">
        <f aca="false">IF($A20=I$18,"—",IF(COUNTIFS(Spielplan!$F$5:$F$40,$A20,Spielplan!$G$5:$G$40,I$18,Spielplan!$M$5:$M$40,"Beendet")+COUNTIFS(Spielplan!$F$5:$F$40,I$18,Spielplan!$G$5:$G$40,$A20,Spielplan!$M$5:$M$40,"Beendet")=0,"–",SUMIFS(Spielplan!$H$5:$H$40,Spielplan!$F$5:$F$40,$A20,Spielplan!$G$5:$G$40,I$18)+SUMIFS(Spielplan!$I$5:$I$40,Spielplan!$G$5:$G$40,$A20,Spielplan!$F$5:$F$40,I$18)&amp;":"&amp;SUMIFS(Spielplan!$I$5:$I$40,Spielplan!$F$5:$F$40,$A20,Spielplan!$G$5:$G$40,I$18)+SUMIFS(Spielplan!$H$5:$H$40,Spielplan!$G$5:$G$40,$A20,Spielplan!$F$5:$F$40,I$18)))</f>
        <v>3:5</v>
      </c>
      <c r="J20" s="33" t="str">
        <f aca="false">IF($A20=J$18,"—",IF(COUNTIFS(Spielplan!$F$5:$F$40,$A20,Spielplan!$G$5:$G$40,J$18,Spielplan!$M$5:$M$40,"Beendet")+COUNTIFS(Spielplan!$F$5:$F$40,J$18,Spielplan!$G$5:$G$40,$A20,Spielplan!$M$5:$M$40,"Beendet")=0,"–",SUMIFS(Spielplan!$H$5:$H$40,Spielplan!$F$5:$F$40,$A20,Spielplan!$G$5:$G$40,J$18)+SUMIFS(Spielplan!$I$5:$I$40,Spielplan!$G$5:$G$40,$A20,Spielplan!$F$5:$F$40,J$18)&amp;":"&amp;SUMIFS(Spielplan!$I$5:$I$40,Spielplan!$F$5:$F$40,$A20,Spielplan!$G$5:$G$40,J$18)+SUMIFS(Spielplan!$H$5:$H$40,Spielplan!$G$5:$G$40,$A20,Spielplan!$F$5:$F$40,J$18)))</f>
        <v>4:1</v>
      </c>
    </row>
    <row r="21" customFormat="false" ht="15" hidden="false" customHeight="false" outlineLevel="0" collapsed="false">
      <c r="A21" s="31" t="str">
        <f aca="false">Tabelle!$B$7</f>
        <v>Blau-Gelb Auental</v>
      </c>
      <c r="B21" s="32" t="str">
        <f aca="false">IF($A21=B$18,"—",IF(COUNTIFS(Spielplan!$F$5:$F$40,$A21,Spielplan!$G$5:$G$40,B$18,Spielplan!$M$5:$M$40,"Beendet")+COUNTIFS(Spielplan!$F$5:$F$40,B$18,Spielplan!$G$5:$G$40,$A21,Spielplan!$M$5:$M$40,"Beendet")=0,"–",SUMIFS(Spielplan!$H$5:$H$40,Spielplan!$F$5:$F$40,$A21,Spielplan!$G$5:$G$40,B$18)+SUMIFS(Spielplan!$I$5:$I$40,Spielplan!$G$5:$G$40,$A21,Spielplan!$F$5:$F$40,B$18)&amp;":"&amp;SUMIFS(Spielplan!$I$5:$I$40,Spielplan!$F$5:$F$40,$A21,Spielplan!$G$5:$G$40,B$18)+SUMIFS(Spielplan!$H$5:$H$40,Spielplan!$G$5:$G$40,$A21,Spielplan!$F$5:$F$40,B$18)))</f>
        <v>2:4</v>
      </c>
      <c r="C21" s="33" t="str">
        <f aca="false">IF($A21=C$18,"—",IF(COUNTIFS(Spielplan!$F$5:$F$40,$A21,Spielplan!$G$5:$G$40,C$18,Spielplan!$M$5:$M$40,"Beendet")+COUNTIFS(Spielplan!$F$5:$F$40,C$18,Spielplan!$G$5:$G$40,$A21,Spielplan!$M$5:$M$40,"Beendet")=0,"–",SUMIFS(Spielplan!$H$5:$H$40,Spielplan!$F$5:$F$40,$A21,Spielplan!$G$5:$G$40,C$18)+SUMIFS(Spielplan!$I$5:$I$40,Spielplan!$G$5:$G$40,$A21,Spielplan!$F$5:$F$40,C$18)&amp;":"&amp;SUMIFS(Spielplan!$I$5:$I$40,Spielplan!$F$5:$F$40,$A21,Spielplan!$G$5:$G$40,C$18)+SUMIFS(Spielplan!$H$5:$H$40,Spielplan!$G$5:$G$40,$A21,Spielplan!$F$5:$F$40,C$18)))</f>
        <v>4:2</v>
      </c>
      <c r="D21" s="32" t="str">
        <f aca="false">IF($A21=D$18,"—",IF(COUNTIFS(Spielplan!$F$5:$F$40,$A21,Spielplan!$G$5:$G$40,D$18,Spielplan!$M$5:$M$40,"Beendet")+COUNTIFS(Spielplan!$F$5:$F$40,D$18,Spielplan!$G$5:$G$40,$A21,Spielplan!$M$5:$M$40,"Beendet")=0,"–",SUMIFS(Spielplan!$H$5:$H$40,Spielplan!$F$5:$F$40,$A21,Spielplan!$G$5:$G$40,D$18)+SUMIFS(Spielplan!$I$5:$I$40,Spielplan!$G$5:$G$40,$A21,Spielplan!$F$5:$F$40,D$18)&amp;":"&amp;SUMIFS(Spielplan!$I$5:$I$40,Spielplan!$F$5:$F$40,$A21,Spielplan!$G$5:$G$40,D$18)+SUMIFS(Spielplan!$H$5:$H$40,Spielplan!$G$5:$G$40,$A21,Spielplan!$F$5:$F$40,D$18)))</f>
        <v>—</v>
      </c>
      <c r="E21" s="33" t="str">
        <f aca="false">IF($A21=E$18,"—",IF(COUNTIFS(Spielplan!$F$5:$F$40,$A21,Spielplan!$G$5:$G$40,E$18,Spielplan!$M$5:$M$40,"Beendet")+COUNTIFS(Spielplan!$F$5:$F$40,E$18,Spielplan!$G$5:$G$40,$A21,Spielplan!$M$5:$M$40,"Beendet")=0,"–",SUMIFS(Spielplan!$H$5:$H$40,Spielplan!$F$5:$F$40,$A21,Spielplan!$G$5:$G$40,E$18)+SUMIFS(Spielplan!$I$5:$I$40,Spielplan!$G$5:$G$40,$A21,Spielplan!$F$5:$F$40,E$18)&amp;":"&amp;SUMIFS(Spielplan!$I$5:$I$40,Spielplan!$F$5:$F$40,$A21,Spielplan!$G$5:$G$40,E$18)+SUMIFS(Spielplan!$H$5:$H$40,Spielplan!$G$5:$G$40,$A21,Spielplan!$F$5:$F$40,E$18)))</f>
        <v>3:3</v>
      </c>
      <c r="F21" s="32" t="str">
        <f aca="false">IF($A21=F$18,"—",IF(COUNTIFS(Spielplan!$F$5:$F$40,$A21,Spielplan!$G$5:$G$40,F$18,Spielplan!$M$5:$M$40,"Beendet")+COUNTIFS(Spielplan!$F$5:$F$40,F$18,Spielplan!$G$5:$G$40,$A21,Spielplan!$M$5:$M$40,"Beendet")=0,"–",SUMIFS(Spielplan!$H$5:$H$40,Spielplan!$F$5:$F$40,$A21,Spielplan!$G$5:$G$40,F$18)+SUMIFS(Spielplan!$I$5:$I$40,Spielplan!$G$5:$G$40,$A21,Spielplan!$F$5:$F$40,F$18)&amp;":"&amp;SUMIFS(Spielplan!$I$5:$I$40,Spielplan!$F$5:$F$40,$A21,Spielplan!$G$5:$G$40,F$18)+SUMIFS(Spielplan!$H$5:$H$40,Spielplan!$G$5:$G$40,$A21,Spielplan!$F$5:$F$40,F$18)))</f>
        <v>3:0</v>
      </c>
      <c r="G21" s="33" t="str">
        <f aca="false">IF($A21=G$18,"—",IF(COUNTIFS(Spielplan!$F$5:$F$40,$A21,Spielplan!$G$5:$G$40,G$18,Spielplan!$M$5:$M$40,"Beendet")+COUNTIFS(Spielplan!$F$5:$F$40,G$18,Spielplan!$G$5:$G$40,$A21,Spielplan!$M$5:$M$40,"Beendet")=0,"–",SUMIFS(Spielplan!$H$5:$H$40,Spielplan!$F$5:$F$40,$A21,Spielplan!$G$5:$G$40,G$18)+SUMIFS(Spielplan!$I$5:$I$40,Spielplan!$G$5:$G$40,$A21,Spielplan!$F$5:$F$40,G$18)&amp;":"&amp;SUMIFS(Spielplan!$I$5:$I$40,Spielplan!$F$5:$F$40,$A21,Spielplan!$G$5:$G$40,G$18)+SUMIFS(Spielplan!$H$5:$H$40,Spielplan!$G$5:$G$40,$A21,Spielplan!$F$5:$F$40,G$18)))</f>
        <v>2:2</v>
      </c>
      <c r="H21" s="32" t="str">
        <f aca="false">IF($A21=H$18,"—",IF(COUNTIFS(Spielplan!$F$5:$F$40,$A21,Spielplan!$G$5:$G$40,H$18,Spielplan!$M$5:$M$40,"Beendet")+COUNTIFS(Spielplan!$F$5:$F$40,H$18,Spielplan!$G$5:$G$40,$A21,Spielplan!$M$5:$M$40,"Beendet")=0,"–",SUMIFS(Spielplan!$H$5:$H$40,Spielplan!$F$5:$F$40,$A21,Spielplan!$G$5:$G$40,H$18)+SUMIFS(Spielplan!$I$5:$I$40,Spielplan!$G$5:$G$40,$A21,Spielplan!$F$5:$F$40,H$18)&amp;":"&amp;SUMIFS(Spielplan!$I$5:$I$40,Spielplan!$F$5:$F$40,$A21,Spielplan!$G$5:$G$40,H$18)+SUMIFS(Spielplan!$H$5:$H$40,Spielplan!$G$5:$G$40,$A21,Spielplan!$F$5:$F$40,H$18)))</f>
        <v>3:4</v>
      </c>
      <c r="I21" s="33" t="str">
        <f aca="false">IF($A21=I$18,"—",IF(COUNTIFS(Spielplan!$F$5:$F$40,$A21,Spielplan!$G$5:$G$40,I$18,Spielplan!$M$5:$M$40,"Beendet")+COUNTIFS(Spielplan!$F$5:$F$40,I$18,Spielplan!$G$5:$G$40,$A21,Spielplan!$M$5:$M$40,"Beendet")=0,"–",SUMIFS(Spielplan!$H$5:$H$40,Spielplan!$F$5:$F$40,$A21,Spielplan!$G$5:$G$40,I$18)+SUMIFS(Spielplan!$I$5:$I$40,Spielplan!$G$5:$G$40,$A21,Spielplan!$F$5:$F$40,I$18)&amp;":"&amp;SUMIFS(Spielplan!$I$5:$I$40,Spielplan!$F$5:$F$40,$A21,Spielplan!$G$5:$G$40,I$18)+SUMIFS(Spielplan!$H$5:$H$40,Spielplan!$G$5:$G$40,$A21,Spielplan!$F$5:$F$40,I$18)))</f>
        <v>3:4</v>
      </c>
      <c r="J21" s="32" t="str">
        <f aca="false">IF($A21=J$18,"—",IF(COUNTIFS(Spielplan!$F$5:$F$40,$A21,Spielplan!$G$5:$G$40,J$18,Spielplan!$M$5:$M$40,"Beendet")+COUNTIFS(Spielplan!$F$5:$F$40,J$18,Spielplan!$G$5:$G$40,$A21,Spielplan!$M$5:$M$40,"Beendet")=0,"–",SUMIFS(Spielplan!$H$5:$H$40,Spielplan!$F$5:$F$40,$A21,Spielplan!$G$5:$G$40,J$18)+SUMIFS(Spielplan!$I$5:$I$40,Spielplan!$G$5:$G$40,$A21,Spielplan!$F$5:$F$40,J$18)&amp;":"&amp;SUMIFS(Spielplan!$I$5:$I$40,Spielplan!$F$5:$F$40,$A21,Spielplan!$G$5:$G$40,J$18)+SUMIFS(Spielplan!$H$5:$H$40,Spielplan!$G$5:$G$40,$A21,Spielplan!$F$5:$F$40,J$18)))</f>
        <v>3:1</v>
      </c>
    </row>
    <row r="22" customFormat="false" ht="15" hidden="false" customHeight="false" outlineLevel="0" collapsed="false">
      <c r="A22" s="31" t="str">
        <f aca="false">Tabelle!$B$8</f>
        <v>SV Seestern</v>
      </c>
      <c r="B22" s="33" t="str">
        <f aca="false">IF($A22=B$18,"—",IF(COUNTIFS(Spielplan!$F$5:$F$40,$A22,Spielplan!$G$5:$G$40,B$18,Spielplan!$M$5:$M$40,"Beendet")+COUNTIFS(Spielplan!$F$5:$F$40,B$18,Spielplan!$G$5:$G$40,$A22,Spielplan!$M$5:$M$40,"Beendet")=0,"–",SUMIFS(Spielplan!$H$5:$H$40,Spielplan!$F$5:$F$40,$A22,Spielplan!$G$5:$G$40,B$18)+SUMIFS(Spielplan!$I$5:$I$40,Spielplan!$G$5:$G$40,$A22,Spielplan!$F$5:$F$40,B$18)&amp;":"&amp;SUMIFS(Spielplan!$I$5:$I$40,Spielplan!$F$5:$F$40,$A22,Spielplan!$G$5:$G$40,B$18)+SUMIFS(Spielplan!$H$5:$H$40,Spielplan!$G$5:$G$40,$A22,Spielplan!$F$5:$F$40,B$18)))</f>
        <v>1:3</v>
      </c>
      <c r="C22" s="32" t="str">
        <f aca="false">IF($A22=C$18,"—",IF(COUNTIFS(Spielplan!$F$5:$F$40,$A22,Spielplan!$G$5:$G$40,C$18,Spielplan!$M$5:$M$40,"Beendet")+COUNTIFS(Spielplan!$F$5:$F$40,C$18,Spielplan!$G$5:$G$40,$A22,Spielplan!$M$5:$M$40,"Beendet")=0,"–",SUMIFS(Spielplan!$H$5:$H$40,Spielplan!$F$5:$F$40,$A22,Spielplan!$G$5:$G$40,C$18)+SUMIFS(Spielplan!$I$5:$I$40,Spielplan!$G$5:$G$40,$A22,Spielplan!$F$5:$F$40,C$18)&amp;":"&amp;SUMIFS(Spielplan!$I$5:$I$40,Spielplan!$F$5:$F$40,$A22,Spielplan!$G$5:$G$40,C$18)+SUMIFS(Spielplan!$H$5:$H$40,Spielplan!$G$5:$G$40,$A22,Spielplan!$F$5:$F$40,C$18)))</f>
        <v>2:2</v>
      </c>
      <c r="D22" s="33" t="str">
        <f aca="false">IF($A22=D$18,"—",IF(COUNTIFS(Spielplan!$F$5:$F$40,$A22,Spielplan!$G$5:$G$40,D$18,Spielplan!$M$5:$M$40,"Beendet")+COUNTIFS(Spielplan!$F$5:$F$40,D$18,Spielplan!$G$5:$G$40,$A22,Spielplan!$M$5:$M$40,"Beendet")=0,"–",SUMIFS(Spielplan!$H$5:$H$40,Spielplan!$F$5:$F$40,$A22,Spielplan!$G$5:$G$40,D$18)+SUMIFS(Spielplan!$I$5:$I$40,Spielplan!$G$5:$G$40,$A22,Spielplan!$F$5:$F$40,D$18)&amp;":"&amp;SUMIFS(Spielplan!$I$5:$I$40,Spielplan!$F$5:$F$40,$A22,Spielplan!$G$5:$G$40,D$18)+SUMIFS(Spielplan!$H$5:$H$40,Spielplan!$G$5:$G$40,$A22,Spielplan!$F$5:$F$40,D$18)))</f>
        <v>3:3</v>
      </c>
      <c r="E22" s="32" t="str">
        <f aca="false">IF($A22=E$18,"—",IF(COUNTIFS(Spielplan!$F$5:$F$40,$A22,Spielplan!$G$5:$G$40,E$18,Spielplan!$M$5:$M$40,"Beendet")+COUNTIFS(Spielplan!$F$5:$F$40,E$18,Spielplan!$G$5:$G$40,$A22,Spielplan!$M$5:$M$40,"Beendet")=0,"–",SUMIFS(Spielplan!$H$5:$H$40,Spielplan!$F$5:$F$40,$A22,Spielplan!$G$5:$G$40,E$18)+SUMIFS(Spielplan!$I$5:$I$40,Spielplan!$G$5:$G$40,$A22,Spielplan!$F$5:$F$40,E$18)&amp;":"&amp;SUMIFS(Spielplan!$I$5:$I$40,Spielplan!$F$5:$F$40,$A22,Spielplan!$G$5:$G$40,E$18)+SUMIFS(Spielplan!$H$5:$H$40,Spielplan!$G$5:$G$40,$A22,Spielplan!$F$5:$F$40,E$18)))</f>
        <v>—</v>
      </c>
      <c r="F22" s="33" t="str">
        <f aca="false">IF($A22=F$18,"—",IF(COUNTIFS(Spielplan!$F$5:$F$40,$A22,Spielplan!$G$5:$G$40,F$18,Spielplan!$M$5:$M$40,"Beendet")+COUNTIFS(Spielplan!$F$5:$F$40,F$18,Spielplan!$G$5:$G$40,$A22,Spielplan!$M$5:$M$40,"Beendet")=0,"–",SUMIFS(Spielplan!$H$5:$H$40,Spielplan!$F$5:$F$40,$A22,Spielplan!$G$5:$G$40,F$18)+SUMIFS(Spielplan!$I$5:$I$40,Spielplan!$G$5:$G$40,$A22,Spielplan!$F$5:$F$40,F$18)&amp;":"&amp;SUMIFS(Spielplan!$I$5:$I$40,Spielplan!$F$5:$F$40,$A22,Spielplan!$G$5:$G$40,F$18)+SUMIFS(Spielplan!$H$5:$H$40,Spielplan!$G$5:$G$40,$A22,Spielplan!$F$5:$F$40,F$18)))</f>
        <v>2:4</v>
      </c>
      <c r="G22" s="32" t="str">
        <f aca="false">IF($A22=G$18,"—",IF(COUNTIFS(Spielplan!$F$5:$F$40,$A22,Spielplan!$G$5:$G$40,G$18,Spielplan!$M$5:$M$40,"Beendet")+COUNTIFS(Spielplan!$F$5:$F$40,G$18,Spielplan!$G$5:$G$40,$A22,Spielplan!$M$5:$M$40,"Beendet")=0,"–",SUMIFS(Spielplan!$H$5:$H$40,Spielplan!$F$5:$F$40,$A22,Spielplan!$G$5:$G$40,G$18)+SUMIFS(Spielplan!$I$5:$I$40,Spielplan!$G$5:$G$40,$A22,Spielplan!$F$5:$F$40,G$18)&amp;":"&amp;SUMIFS(Spielplan!$I$5:$I$40,Spielplan!$F$5:$F$40,$A22,Spielplan!$G$5:$G$40,G$18)+SUMIFS(Spielplan!$H$5:$H$40,Spielplan!$G$5:$G$40,$A22,Spielplan!$F$5:$F$40,G$18)))</f>
        <v>2:1</v>
      </c>
      <c r="H22" s="33" t="str">
        <f aca="false">IF($A22=H$18,"—",IF(COUNTIFS(Spielplan!$F$5:$F$40,$A22,Spielplan!$G$5:$G$40,H$18,Spielplan!$M$5:$M$40,"Beendet")+COUNTIFS(Spielplan!$F$5:$F$40,H$18,Spielplan!$G$5:$G$40,$A22,Spielplan!$M$5:$M$40,"Beendet")=0,"–",SUMIFS(Spielplan!$H$5:$H$40,Spielplan!$F$5:$F$40,$A22,Spielplan!$G$5:$G$40,H$18)+SUMIFS(Spielplan!$I$5:$I$40,Spielplan!$G$5:$G$40,$A22,Spielplan!$F$5:$F$40,H$18)&amp;":"&amp;SUMIFS(Spielplan!$I$5:$I$40,Spielplan!$F$5:$F$40,$A22,Spielplan!$G$5:$G$40,H$18)+SUMIFS(Spielplan!$H$5:$H$40,Spielplan!$G$5:$G$40,$A22,Spielplan!$F$5:$F$40,H$18)))</f>
        <v>2:2</v>
      </c>
      <c r="I22" s="32" t="str">
        <f aca="false">IF($A22=I$18,"—",IF(COUNTIFS(Spielplan!$F$5:$F$40,$A22,Spielplan!$G$5:$G$40,I$18,Spielplan!$M$5:$M$40,"Beendet")+COUNTIFS(Spielplan!$F$5:$F$40,I$18,Spielplan!$G$5:$G$40,$A22,Spielplan!$M$5:$M$40,"Beendet")=0,"–",SUMIFS(Spielplan!$H$5:$H$40,Spielplan!$F$5:$F$40,$A22,Spielplan!$G$5:$G$40,I$18)+SUMIFS(Spielplan!$I$5:$I$40,Spielplan!$G$5:$G$40,$A22,Spielplan!$F$5:$F$40,I$18)&amp;":"&amp;SUMIFS(Spielplan!$I$5:$I$40,Spielplan!$F$5:$F$40,$A22,Spielplan!$G$5:$G$40,I$18)+SUMIFS(Spielplan!$H$5:$H$40,Spielplan!$G$5:$G$40,$A22,Spielplan!$F$5:$F$40,I$18)))</f>
        <v>0:5</v>
      </c>
      <c r="J22" s="33" t="str">
        <f aca="false">IF($A22=J$18,"—",IF(COUNTIFS(Spielplan!$F$5:$F$40,$A22,Spielplan!$G$5:$G$40,J$18,Spielplan!$M$5:$M$40,"Beendet")+COUNTIFS(Spielplan!$F$5:$F$40,J$18,Spielplan!$G$5:$G$40,$A22,Spielplan!$M$5:$M$40,"Beendet")=0,"–",SUMIFS(Spielplan!$H$5:$H$40,Spielplan!$F$5:$F$40,$A22,Spielplan!$G$5:$G$40,J$18)+SUMIFS(Spielplan!$I$5:$I$40,Spielplan!$G$5:$G$40,$A22,Spielplan!$F$5:$F$40,J$18)&amp;":"&amp;SUMIFS(Spielplan!$I$5:$I$40,Spielplan!$F$5:$F$40,$A22,Spielplan!$G$5:$G$40,J$18)+SUMIFS(Spielplan!$H$5:$H$40,Spielplan!$G$5:$G$40,$A22,Spielplan!$F$5:$F$40,J$18)))</f>
        <v>2:3</v>
      </c>
    </row>
    <row r="23" customFormat="false" ht="15" hidden="false" customHeight="false" outlineLevel="0" collapsed="false">
      <c r="A23" s="31" t="str">
        <f aca="false">Tabelle!$B$9</f>
        <v>Sturmreiter</v>
      </c>
      <c r="B23" s="32" t="str">
        <f aca="false">IF($A23=B$18,"—",IF(COUNTIFS(Spielplan!$F$5:$F$40,$A23,Spielplan!$G$5:$G$40,B$18,Spielplan!$M$5:$M$40,"Beendet")+COUNTIFS(Spielplan!$F$5:$F$40,B$18,Spielplan!$G$5:$G$40,$A23,Spielplan!$M$5:$M$40,"Beendet")=0,"–",SUMIFS(Spielplan!$H$5:$H$40,Spielplan!$F$5:$F$40,$A23,Spielplan!$G$5:$G$40,B$18)+SUMIFS(Spielplan!$I$5:$I$40,Spielplan!$G$5:$G$40,$A23,Spielplan!$F$5:$F$40,B$18)&amp;":"&amp;SUMIFS(Spielplan!$I$5:$I$40,Spielplan!$F$5:$F$40,$A23,Spielplan!$G$5:$G$40,B$18)+SUMIFS(Spielplan!$H$5:$H$40,Spielplan!$G$5:$G$40,$A23,Spielplan!$F$5:$F$40,B$18)))</f>
        <v>2:5</v>
      </c>
      <c r="C23" s="33" t="str">
        <f aca="false">IF($A23=C$18,"—",IF(COUNTIFS(Spielplan!$F$5:$F$40,$A23,Spielplan!$G$5:$G$40,C$18,Spielplan!$M$5:$M$40,"Beendet")+COUNTIFS(Spielplan!$F$5:$F$40,C$18,Spielplan!$G$5:$G$40,$A23,Spielplan!$M$5:$M$40,"Beendet")=0,"–",SUMIFS(Spielplan!$H$5:$H$40,Spielplan!$F$5:$F$40,$A23,Spielplan!$G$5:$G$40,C$18)+SUMIFS(Spielplan!$I$5:$I$40,Spielplan!$G$5:$G$40,$A23,Spielplan!$F$5:$F$40,C$18)&amp;":"&amp;SUMIFS(Spielplan!$I$5:$I$40,Spielplan!$F$5:$F$40,$A23,Spielplan!$G$5:$G$40,C$18)+SUMIFS(Spielplan!$H$5:$H$40,Spielplan!$G$5:$G$40,$A23,Spielplan!$F$5:$F$40,C$18)))</f>
        <v>3:1</v>
      </c>
      <c r="D23" s="32" t="str">
        <f aca="false">IF($A23=D$18,"—",IF(COUNTIFS(Spielplan!$F$5:$F$40,$A23,Spielplan!$G$5:$G$40,D$18,Spielplan!$M$5:$M$40,"Beendet")+COUNTIFS(Spielplan!$F$5:$F$40,D$18,Spielplan!$G$5:$G$40,$A23,Spielplan!$M$5:$M$40,"Beendet")=0,"–",SUMIFS(Spielplan!$H$5:$H$40,Spielplan!$F$5:$F$40,$A23,Spielplan!$G$5:$G$40,D$18)+SUMIFS(Spielplan!$I$5:$I$40,Spielplan!$G$5:$G$40,$A23,Spielplan!$F$5:$F$40,D$18)&amp;":"&amp;SUMIFS(Spielplan!$I$5:$I$40,Spielplan!$F$5:$F$40,$A23,Spielplan!$G$5:$G$40,D$18)+SUMIFS(Spielplan!$H$5:$H$40,Spielplan!$G$5:$G$40,$A23,Spielplan!$F$5:$F$40,D$18)))</f>
        <v>0:3</v>
      </c>
      <c r="E23" s="33" t="str">
        <f aca="false">IF($A23=E$18,"—",IF(COUNTIFS(Spielplan!$F$5:$F$40,$A23,Spielplan!$G$5:$G$40,E$18,Spielplan!$M$5:$M$40,"Beendet")+COUNTIFS(Spielplan!$F$5:$F$40,E$18,Spielplan!$G$5:$G$40,$A23,Spielplan!$M$5:$M$40,"Beendet")=0,"–",SUMIFS(Spielplan!$H$5:$H$40,Spielplan!$F$5:$F$40,$A23,Spielplan!$G$5:$G$40,E$18)+SUMIFS(Spielplan!$I$5:$I$40,Spielplan!$G$5:$G$40,$A23,Spielplan!$F$5:$F$40,E$18)&amp;":"&amp;SUMIFS(Spielplan!$I$5:$I$40,Spielplan!$F$5:$F$40,$A23,Spielplan!$G$5:$G$40,E$18)+SUMIFS(Spielplan!$H$5:$H$40,Spielplan!$G$5:$G$40,$A23,Spielplan!$F$5:$F$40,E$18)))</f>
        <v>4:2</v>
      </c>
      <c r="F23" s="32" t="str">
        <f aca="false">IF($A23=F$18,"—",IF(COUNTIFS(Spielplan!$F$5:$F$40,$A23,Spielplan!$G$5:$G$40,F$18,Spielplan!$M$5:$M$40,"Beendet")+COUNTIFS(Spielplan!$F$5:$F$40,F$18,Spielplan!$G$5:$G$40,$A23,Spielplan!$M$5:$M$40,"Beendet")=0,"–",SUMIFS(Spielplan!$H$5:$H$40,Spielplan!$F$5:$F$40,$A23,Spielplan!$G$5:$G$40,F$18)+SUMIFS(Spielplan!$I$5:$I$40,Spielplan!$G$5:$G$40,$A23,Spielplan!$F$5:$F$40,F$18)&amp;":"&amp;SUMIFS(Spielplan!$I$5:$I$40,Spielplan!$F$5:$F$40,$A23,Spielplan!$G$5:$G$40,F$18)+SUMIFS(Spielplan!$H$5:$H$40,Spielplan!$G$5:$G$40,$A23,Spielplan!$F$5:$F$40,F$18)))</f>
        <v>—</v>
      </c>
      <c r="G23" s="33" t="str">
        <f aca="false">IF($A23=G$18,"—",IF(COUNTIFS(Spielplan!$F$5:$F$40,$A23,Spielplan!$G$5:$G$40,G$18,Spielplan!$M$5:$M$40,"Beendet")+COUNTIFS(Spielplan!$F$5:$F$40,G$18,Spielplan!$G$5:$G$40,$A23,Spielplan!$M$5:$M$40,"Beendet")=0,"–",SUMIFS(Spielplan!$H$5:$H$40,Spielplan!$F$5:$F$40,$A23,Spielplan!$G$5:$G$40,G$18)+SUMIFS(Spielplan!$I$5:$I$40,Spielplan!$G$5:$G$40,$A23,Spielplan!$F$5:$F$40,G$18)&amp;":"&amp;SUMIFS(Spielplan!$I$5:$I$40,Spielplan!$F$5:$F$40,$A23,Spielplan!$G$5:$G$40,G$18)+SUMIFS(Spielplan!$H$5:$H$40,Spielplan!$G$5:$G$40,$A23,Spielplan!$F$5:$F$40,G$18)))</f>
        <v>4:1</v>
      </c>
      <c r="H23" s="32" t="str">
        <f aca="false">IF($A23=H$18,"—",IF(COUNTIFS(Spielplan!$F$5:$F$40,$A23,Spielplan!$G$5:$G$40,H$18,Spielplan!$M$5:$M$40,"Beendet")+COUNTIFS(Spielplan!$F$5:$F$40,H$18,Spielplan!$G$5:$G$40,$A23,Spielplan!$M$5:$M$40,"Beendet")=0,"–",SUMIFS(Spielplan!$H$5:$H$40,Spielplan!$F$5:$F$40,$A23,Spielplan!$G$5:$G$40,H$18)+SUMIFS(Spielplan!$I$5:$I$40,Spielplan!$G$5:$G$40,$A23,Spielplan!$F$5:$F$40,H$18)&amp;":"&amp;SUMIFS(Spielplan!$I$5:$I$40,Spielplan!$F$5:$F$40,$A23,Spielplan!$G$5:$G$40,H$18)+SUMIFS(Spielplan!$H$5:$H$40,Spielplan!$G$5:$G$40,$A23,Spielplan!$F$5:$F$40,H$18)))</f>
        <v>3:1</v>
      </c>
      <c r="I23" s="33" t="str">
        <f aca="false">IF($A23=I$18,"—",IF(COUNTIFS(Spielplan!$F$5:$F$40,$A23,Spielplan!$G$5:$G$40,I$18,Spielplan!$M$5:$M$40,"Beendet")+COUNTIFS(Spielplan!$F$5:$F$40,I$18,Spielplan!$G$5:$G$40,$A23,Spielplan!$M$5:$M$40,"Beendet")=0,"–",SUMIFS(Spielplan!$H$5:$H$40,Spielplan!$F$5:$F$40,$A23,Spielplan!$G$5:$G$40,I$18)+SUMIFS(Spielplan!$I$5:$I$40,Spielplan!$G$5:$G$40,$A23,Spielplan!$F$5:$F$40,I$18)&amp;":"&amp;SUMIFS(Spielplan!$I$5:$I$40,Spielplan!$F$5:$F$40,$A23,Spielplan!$G$5:$G$40,I$18)+SUMIFS(Spielplan!$H$5:$H$40,Spielplan!$G$5:$G$40,$A23,Spielplan!$F$5:$F$40,I$18)))</f>
        <v>3:3</v>
      </c>
      <c r="J23" s="32" t="str">
        <f aca="false">IF($A23=J$18,"—",IF(COUNTIFS(Spielplan!$F$5:$F$40,$A23,Spielplan!$G$5:$G$40,J$18,Spielplan!$M$5:$M$40,"Beendet")+COUNTIFS(Spielplan!$F$5:$F$40,J$18,Spielplan!$G$5:$G$40,$A23,Spielplan!$M$5:$M$40,"Beendet")=0,"–",SUMIFS(Spielplan!$H$5:$H$40,Spielplan!$F$5:$F$40,$A23,Spielplan!$G$5:$G$40,J$18)+SUMIFS(Spielplan!$I$5:$I$40,Spielplan!$G$5:$G$40,$A23,Spielplan!$F$5:$F$40,J$18)&amp;":"&amp;SUMIFS(Spielplan!$I$5:$I$40,Spielplan!$F$5:$F$40,$A23,Spielplan!$G$5:$G$40,J$18)+SUMIFS(Spielplan!$H$5:$H$40,Spielplan!$G$5:$G$40,$A23,Spielplan!$F$5:$F$40,J$18)))</f>
        <v>3:1</v>
      </c>
    </row>
    <row r="24" customFormat="false" ht="15" hidden="false" customHeight="false" outlineLevel="0" collapsed="false">
      <c r="A24" s="31" t="str">
        <f aca="false">Tabelle!$B$10</f>
        <v>Rotpanther Tal</v>
      </c>
      <c r="B24" s="33" t="str">
        <f aca="false">IF($A24=B$18,"—",IF(COUNTIFS(Spielplan!$F$5:$F$40,$A24,Spielplan!$G$5:$G$40,B$18,Spielplan!$M$5:$M$40,"Beendet")+COUNTIFS(Spielplan!$F$5:$F$40,B$18,Spielplan!$G$5:$G$40,$A24,Spielplan!$M$5:$M$40,"Beendet")=0,"–",SUMIFS(Spielplan!$H$5:$H$40,Spielplan!$F$5:$F$40,$A24,Spielplan!$G$5:$G$40,B$18)+SUMIFS(Spielplan!$I$5:$I$40,Spielplan!$G$5:$G$40,$A24,Spielplan!$F$5:$F$40,B$18)&amp;":"&amp;SUMIFS(Spielplan!$I$5:$I$40,Spielplan!$F$5:$F$40,$A24,Spielplan!$G$5:$G$40,B$18)+SUMIFS(Spielplan!$H$5:$H$40,Spielplan!$G$5:$G$40,$A24,Spielplan!$F$5:$F$40,B$18)))</f>
        <v>1:4</v>
      </c>
      <c r="C24" s="32" t="str">
        <f aca="false">IF($A24=C$18,"—",IF(COUNTIFS(Spielplan!$F$5:$F$40,$A24,Spielplan!$G$5:$G$40,C$18,Spielplan!$M$5:$M$40,"Beendet")+COUNTIFS(Spielplan!$F$5:$F$40,C$18,Spielplan!$G$5:$G$40,$A24,Spielplan!$M$5:$M$40,"Beendet")=0,"–",SUMIFS(Spielplan!$H$5:$H$40,Spielplan!$F$5:$F$40,$A24,Spielplan!$G$5:$G$40,C$18)+SUMIFS(Spielplan!$I$5:$I$40,Spielplan!$G$5:$G$40,$A24,Spielplan!$F$5:$F$40,C$18)&amp;":"&amp;SUMIFS(Spielplan!$I$5:$I$40,Spielplan!$F$5:$F$40,$A24,Spielplan!$G$5:$G$40,C$18)+SUMIFS(Spielplan!$H$5:$H$40,Spielplan!$G$5:$G$40,$A24,Spielplan!$F$5:$F$40,C$18)))</f>
        <v>3:2</v>
      </c>
      <c r="D24" s="33" t="str">
        <f aca="false">IF($A24=D$18,"—",IF(COUNTIFS(Spielplan!$F$5:$F$40,$A24,Spielplan!$G$5:$G$40,D$18,Spielplan!$M$5:$M$40,"Beendet")+COUNTIFS(Spielplan!$F$5:$F$40,D$18,Spielplan!$G$5:$G$40,$A24,Spielplan!$M$5:$M$40,"Beendet")=0,"–",SUMIFS(Spielplan!$H$5:$H$40,Spielplan!$F$5:$F$40,$A24,Spielplan!$G$5:$G$40,D$18)+SUMIFS(Spielplan!$I$5:$I$40,Spielplan!$G$5:$G$40,$A24,Spielplan!$F$5:$F$40,D$18)&amp;":"&amp;SUMIFS(Spielplan!$I$5:$I$40,Spielplan!$F$5:$F$40,$A24,Spielplan!$G$5:$G$40,D$18)+SUMIFS(Spielplan!$H$5:$H$40,Spielplan!$G$5:$G$40,$A24,Spielplan!$F$5:$F$40,D$18)))</f>
        <v>2:2</v>
      </c>
      <c r="E24" s="32" t="str">
        <f aca="false">IF($A24=E$18,"—",IF(COUNTIFS(Spielplan!$F$5:$F$40,$A24,Spielplan!$G$5:$G$40,E$18,Spielplan!$M$5:$M$40,"Beendet")+COUNTIFS(Spielplan!$F$5:$F$40,E$18,Spielplan!$G$5:$G$40,$A24,Spielplan!$M$5:$M$40,"Beendet")=0,"–",SUMIFS(Spielplan!$H$5:$H$40,Spielplan!$F$5:$F$40,$A24,Spielplan!$G$5:$G$40,E$18)+SUMIFS(Spielplan!$I$5:$I$40,Spielplan!$G$5:$G$40,$A24,Spielplan!$F$5:$F$40,E$18)&amp;":"&amp;SUMIFS(Spielplan!$I$5:$I$40,Spielplan!$F$5:$F$40,$A24,Spielplan!$G$5:$G$40,E$18)+SUMIFS(Spielplan!$H$5:$H$40,Spielplan!$G$5:$G$40,$A24,Spielplan!$F$5:$F$40,E$18)))</f>
        <v>1:2</v>
      </c>
      <c r="F24" s="33" t="str">
        <f aca="false">IF($A24=F$18,"—",IF(COUNTIFS(Spielplan!$F$5:$F$40,$A24,Spielplan!$G$5:$G$40,F$18,Spielplan!$M$5:$M$40,"Beendet")+COUNTIFS(Spielplan!$F$5:$F$40,F$18,Spielplan!$G$5:$G$40,$A24,Spielplan!$M$5:$M$40,"Beendet")=0,"–",SUMIFS(Spielplan!$H$5:$H$40,Spielplan!$F$5:$F$40,$A24,Spielplan!$G$5:$G$40,F$18)+SUMIFS(Spielplan!$I$5:$I$40,Spielplan!$G$5:$G$40,$A24,Spielplan!$F$5:$F$40,F$18)&amp;":"&amp;SUMIFS(Spielplan!$I$5:$I$40,Spielplan!$F$5:$F$40,$A24,Spielplan!$G$5:$G$40,F$18)+SUMIFS(Spielplan!$H$5:$H$40,Spielplan!$G$5:$G$40,$A24,Spielplan!$F$5:$F$40,F$18)))</f>
        <v>1:4</v>
      </c>
      <c r="G24" s="32" t="str">
        <f aca="false">IF($A24=G$18,"—",IF(COUNTIFS(Spielplan!$F$5:$F$40,$A24,Spielplan!$G$5:$G$40,G$18,Spielplan!$M$5:$M$40,"Beendet")+COUNTIFS(Spielplan!$F$5:$F$40,G$18,Spielplan!$G$5:$G$40,$A24,Spielplan!$M$5:$M$40,"Beendet")=0,"–",SUMIFS(Spielplan!$H$5:$H$40,Spielplan!$F$5:$F$40,$A24,Spielplan!$G$5:$G$40,G$18)+SUMIFS(Spielplan!$I$5:$I$40,Spielplan!$G$5:$G$40,$A24,Spielplan!$F$5:$F$40,G$18)&amp;":"&amp;SUMIFS(Spielplan!$I$5:$I$40,Spielplan!$F$5:$F$40,$A24,Spielplan!$G$5:$G$40,G$18)+SUMIFS(Spielplan!$H$5:$H$40,Spielplan!$G$5:$G$40,$A24,Spielplan!$F$5:$F$40,G$18)))</f>
        <v>—</v>
      </c>
      <c r="H24" s="33" t="str">
        <f aca="false">IF($A24=H$18,"—",IF(COUNTIFS(Spielplan!$F$5:$F$40,$A24,Spielplan!$G$5:$G$40,H$18,Spielplan!$M$5:$M$40,"Beendet")+COUNTIFS(Spielplan!$F$5:$F$40,H$18,Spielplan!$G$5:$G$40,$A24,Spielplan!$M$5:$M$40,"Beendet")=0,"–",SUMIFS(Spielplan!$H$5:$H$40,Spielplan!$F$5:$F$40,$A24,Spielplan!$G$5:$G$40,H$18)+SUMIFS(Spielplan!$I$5:$I$40,Spielplan!$G$5:$G$40,$A24,Spielplan!$F$5:$F$40,H$18)&amp;":"&amp;SUMIFS(Spielplan!$I$5:$I$40,Spielplan!$F$5:$F$40,$A24,Spielplan!$G$5:$G$40,H$18)+SUMIFS(Spielplan!$H$5:$H$40,Spielplan!$G$5:$G$40,$A24,Spielplan!$F$5:$F$40,H$18)))</f>
        <v>3:0</v>
      </c>
      <c r="I24" s="32" t="str">
        <f aca="false">IF($A24=I$18,"—",IF(COUNTIFS(Spielplan!$F$5:$F$40,$A24,Spielplan!$G$5:$G$40,I$18,Spielplan!$M$5:$M$40,"Beendet")+COUNTIFS(Spielplan!$F$5:$F$40,I$18,Spielplan!$G$5:$G$40,$A24,Spielplan!$M$5:$M$40,"Beendet")=0,"–",SUMIFS(Spielplan!$H$5:$H$40,Spielplan!$F$5:$F$40,$A24,Spielplan!$G$5:$G$40,I$18)+SUMIFS(Spielplan!$I$5:$I$40,Spielplan!$G$5:$G$40,$A24,Spielplan!$F$5:$F$40,I$18)&amp;":"&amp;SUMIFS(Spielplan!$I$5:$I$40,Spielplan!$F$5:$F$40,$A24,Spielplan!$G$5:$G$40,I$18)+SUMIFS(Spielplan!$H$5:$H$40,Spielplan!$G$5:$G$40,$A24,Spielplan!$F$5:$F$40,I$18)))</f>
        <v>1:5</v>
      </c>
      <c r="J24" s="33" t="str">
        <f aca="false">IF($A24=J$18,"—",IF(COUNTIFS(Spielplan!$F$5:$F$40,$A24,Spielplan!$G$5:$G$40,J$18,Spielplan!$M$5:$M$40,"Beendet")+COUNTIFS(Spielplan!$F$5:$F$40,J$18,Spielplan!$G$5:$G$40,$A24,Spielplan!$M$5:$M$40,"Beendet")=0,"–",SUMIFS(Spielplan!$H$5:$H$40,Spielplan!$F$5:$F$40,$A24,Spielplan!$G$5:$G$40,J$18)+SUMIFS(Spielplan!$I$5:$I$40,Spielplan!$G$5:$G$40,$A24,Spielplan!$F$5:$F$40,J$18)&amp;":"&amp;SUMIFS(Spielplan!$I$5:$I$40,Spielplan!$F$5:$F$40,$A24,Spielplan!$G$5:$G$40,J$18)+SUMIFS(Spielplan!$H$5:$H$40,Spielplan!$G$5:$G$40,$A24,Spielplan!$F$5:$F$40,J$18)))</f>
        <v>4:3</v>
      </c>
    </row>
    <row r="25" customFormat="false" ht="15" hidden="false" customHeight="false" outlineLevel="0" collapsed="false">
      <c r="A25" s="31" t="str">
        <f aca="false">Tabelle!$B$11</f>
        <v>Grüne Elf</v>
      </c>
      <c r="B25" s="32" t="str">
        <f aca="false">IF($A25=B$18,"—",IF(COUNTIFS(Spielplan!$F$5:$F$40,$A25,Spielplan!$G$5:$G$40,B$18,Spielplan!$M$5:$M$40,"Beendet")+COUNTIFS(Spielplan!$F$5:$F$40,B$18,Spielplan!$G$5:$G$40,$A25,Spielplan!$M$5:$M$40,"Beendet")=0,"–",SUMIFS(Spielplan!$H$5:$H$40,Spielplan!$F$5:$F$40,$A25,Spielplan!$G$5:$G$40,B$18)+SUMIFS(Spielplan!$I$5:$I$40,Spielplan!$G$5:$G$40,$A25,Spielplan!$F$5:$F$40,B$18)&amp;":"&amp;SUMIFS(Spielplan!$I$5:$I$40,Spielplan!$F$5:$F$40,$A25,Spielplan!$G$5:$G$40,B$18)+SUMIFS(Spielplan!$H$5:$H$40,Spielplan!$G$5:$G$40,$A25,Spielplan!$F$5:$F$40,B$18)))</f>
        <v>1:3</v>
      </c>
      <c r="C25" s="33" t="str">
        <f aca="false">IF($A25=C$18,"—",IF(COUNTIFS(Spielplan!$F$5:$F$40,$A25,Spielplan!$G$5:$G$40,C$18,Spielplan!$M$5:$M$40,"Beendet")+COUNTIFS(Spielplan!$F$5:$F$40,C$18,Spielplan!$G$5:$G$40,$A25,Spielplan!$M$5:$M$40,"Beendet")=0,"–",SUMIFS(Spielplan!$H$5:$H$40,Spielplan!$F$5:$F$40,$A25,Spielplan!$G$5:$G$40,C$18)+SUMIFS(Spielplan!$I$5:$I$40,Spielplan!$G$5:$G$40,$A25,Spielplan!$F$5:$F$40,C$18)&amp;":"&amp;SUMIFS(Spielplan!$I$5:$I$40,Spielplan!$F$5:$F$40,$A25,Spielplan!$G$5:$G$40,C$18)+SUMIFS(Spielplan!$H$5:$H$40,Spielplan!$G$5:$G$40,$A25,Spielplan!$F$5:$F$40,C$18)))</f>
        <v>1:4</v>
      </c>
      <c r="D25" s="32" t="str">
        <f aca="false">IF($A25=D$18,"—",IF(COUNTIFS(Spielplan!$F$5:$F$40,$A25,Spielplan!$G$5:$G$40,D$18,Spielplan!$M$5:$M$40,"Beendet")+COUNTIFS(Spielplan!$F$5:$F$40,D$18,Spielplan!$G$5:$G$40,$A25,Spielplan!$M$5:$M$40,"Beendet")=0,"–",SUMIFS(Spielplan!$H$5:$H$40,Spielplan!$F$5:$F$40,$A25,Spielplan!$G$5:$G$40,D$18)+SUMIFS(Spielplan!$I$5:$I$40,Spielplan!$G$5:$G$40,$A25,Spielplan!$F$5:$F$40,D$18)&amp;":"&amp;SUMIFS(Spielplan!$I$5:$I$40,Spielplan!$F$5:$F$40,$A25,Spielplan!$G$5:$G$40,D$18)+SUMIFS(Spielplan!$H$5:$H$40,Spielplan!$G$5:$G$40,$A25,Spielplan!$F$5:$F$40,D$18)))</f>
        <v>4:3</v>
      </c>
      <c r="E25" s="33" t="str">
        <f aca="false">IF($A25=E$18,"—",IF(COUNTIFS(Spielplan!$F$5:$F$40,$A25,Spielplan!$G$5:$G$40,E$18,Spielplan!$M$5:$M$40,"Beendet")+COUNTIFS(Spielplan!$F$5:$F$40,E$18,Spielplan!$G$5:$G$40,$A25,Spielplan!$M$5:$M$40,"Beendet")=0,"–",SUMIFS(Spielplan!$H$5:$H$40,Spielplan!$F$5:$F$40,$A25,Spielplan!$G$5:$G$40,E$18)+SUMIFS(Spielplan!$I$5:$I$40,Spielplan!$G$5:$G$40,$A25,Spielplan!$F$5:$F$40,E$18)&amp;":"&amp;SUMIFS(Spielplan!$I$5:$I$40,Spielplan!$F$5:$F$40,$A25,Spielplan!$G$5:$G$40,E$18)+SUMIFS(Spielplan!$H$5:$H$40,Spielplan!$G$5:$G$40,$A25,Spielplan!$F$5:$F$40,E$18)))</f>
        <v>2:2</v>
      </c>
      <c r="F25" s="32" t="str">
        <f aca="false">IF($A25=F$18,"—",IF(COUNTIFS(Spielplan!$F$5:$F$40,$A25,Spielplan!$G$5:$G$40,F$18,Spielplan!$M$5:$M$40,"Beendet")+COUNTIFS(Spielplan!$F$5:$F$40,F$18,Spielplan!$G$5:$G$40,$A25,Spielplan!$M$5:$M$40,"Beendet")=0,"–",SUMIFS(Spielplan!$H$5:$H$40,Spielplan!$F$5:$F$40,$A25,Spielplan!$G$5:$G$40,F$18)+SUMIFS(Spielplan!$I$5:$I$40,Spielplan!$G$5:$G$40,$A25,Spielplan!$F$5:$F$40,F$18)&amp;":"&amp;SUMIFS(Spielplan!$I$5:$I$40,Spielplan!$F$5:$F$40,$A25,Spielplan!$G$5:$G$40,F$18)+SUMIFS(Spielplan!$H$5:$H$40,Spielplan!$G$5:$G$40,$A25,Spielplan!$F$5:$F$40,F$18)))</f>
        <v>1:3</v>
      </c>
      <c r="G25" s="33" t="str">
        <f aca="false">IF($A25=G$18,"—",IF(COUNTIFS(Spielplan!$F$5:$F$40,$A25,Spielplan!$G$5:$G$40,G$18,Spielplan!$M$5:$M$40,"Beendet")+COUNTIFS(Spielplan!$F$5:$F$40,G$18,Spielplan!$G$5:$G$40,$A25,Spielplan!$M$5:$M$40,"Beendet")=0,"–",SUMIFS(Spielplan!$H$5:$H$40,Spielplan!$F$5:$F$40,$A25,Spielplan!$G$5:$G$40,G$18)+SUMIFS(Spielplan!$I$5:$I$40,Spielplan!$G$5:$G$40,$A25,Spielplan!$F$5:$F$40,G$18)&amp;":"&amp;SUMIFS(Spielplan!$I$5:$I$40,Spielplan!$F$5:$F$40,$A25,Spielplan!$G$5:$G$40,G$18)+SUMIFS(Spielplan!$H$5:$H$40,Spielplan!$G$5:$G$40,$A25,Spielplan!$F$5:$F$40,G$18)))</f>
        <v>0:3</v>
      </c>
      <c r="H25" s="32" t="str">
        <f aca="false">IF($A25=H$18,"—",IF(COUNTIFS(Spielplan!$F$5:$F$40,$A25,Spielplan!$G$5:$G$40,H$18,Spielplan!$M$5:$M$40,"Beendet")+COUNTIFS(Spielplan!$F$5:$F$40,H$18,Spielplan!$G$5:$G$40,$A25,Spielplan!$M$5:$M$40,"Beendet")=0,"–",SUMIFS(Spielplan!$H$5:$H$40,Spielplan!$F$5:$F$40,$A25,Spielplan!$G$5:$G$40,H$18)+SUMIFS(Spielplan!$I$5:$I$40,Spielplan!$G$5:$G$40,$A25,Spielplan!$F$5:$F$40,H$18)&amp;":"&amp;SUMIFS(Spielplan!$I$5:$I$40,Spielplan!$F$5:$F$40,$A25,Spielplan!$G$5:$G$40,H$18)+SUMIFS(Spielplan!$H$5:$H$40,Spielplan!$G$5:$G$40,$A25,Spielplan!$F$5:$F$40,H$18)))</f>
        <v>—</v>
      </c>
      <c r="I25" s="33" t="str">
        <f aca="false">IF($A25=I$18,"—",IF(COUNTIFS(Spielplan!$F$5:$F$40,$A25,Spielplan!$G$5:$G$40,I$18,Spielplan!$M$5:$M$40,"Beendet")+COUNTIFS(Spielplan!$F$5:$F$40,I$18,Spielplan!$G$5:$G$40,$A25,Spielplan!$M$5:$M$40,"Beendet")=0,"–",SUMIFS(Spielplan!$H$5:$H$40,Spielplan!$F$5:$F$40,$A25,Spielplan!$G$5:$G$40,I$18)+SUMIFS(Spielplan!$I$5:$I$40,Spielplan!$G$5:$G$40,$A25,Spielplan!$F$5:$F$40,I$18)&amp;":"&amp;SUMIFS(Spielplan!$I$5:$I$40,Spielplan!$F$5:$F$40,$A25,Spielplan!$G$5:$G$40,I$18)+SUMIFS(Spielplan!$H$5:$H$40,Spielplan!$G$5:$G$40,$A25,Spielplan!$F$5:$F$40,I$18)))</f>
        <v>1:4</v>
      </c>
      <c r="J25" s="32" t="str">
        <f aca="false">IF($A25=J$18,"—",IF(COUNTIFS(Spielplan!$F$5:$F$40,$A25,Spielplan!$G$5:$G$40,J$18,Spielplan!$M$5:$M$40,"Beendet")+COUNTIFS(Spielplan!$F$5:$F$40,J$18,Spielplan!$G$5:$G$40,$A25,Spielplan!$M$5:$M$40,"Beendet")=0,"–",SUMIFS(Spielplan!$H$5:$H$40,Spielplan!$F$5:$F$40,$A25,Spielplan!$G$5:$G$40,J$18)+SUMIFS(Spielplan!$I$5:$I$40,Spielplan!$G$5:$G$40,$A25,Spielplan!$F$5:$F$40,J$18)&amp;":"&amp;SUMIFS(Spielplan!$I$5:$I$40,Spielplan!$F$5:$F$40,$A25,Spielplan!$G$5:$G$40,J$18)+SUMIFS(Spielplan!$H$5:$H$40,Spielplan!$G$5:$G$40,$A25,Spielplan!$F$5:$F$40,J$18)))</f>
        <v>2:4</v>
      </c>
    </row>
    <row r="26" customFormat="false" ht="15" hidden="false" customHeight="false" outlineLevel="0" collapsed="false">
      <c r="A26" s="31" t="str">
        <f aca="false">Tabelle!$B$12</f>
        <v>Taunus United</v>
      </c>
      <c r="B26" s="33" t="str">
        <f aca="false">IF($A26=B$18,"—",IF(COUNTIFS(Spielplan!$F$5:$F$40,$A26,Spielplan!$G$5:$G$40,B$18,Spielplan!$M$5:$M$40,"Beendet")+COUNTIFS(Spielplan!$F$5:$F$40,B$18,Spielplan!$G$5:$G$40,$A26,Spielplan!$M$5:$M$40,"Beendet")=0,"–",SUMIFS(Spielplan!$H$5:$H$40,Spielplan!$F$5:$F$40,$A26,Spielplan!$G$5:$G$40,B$18)+SUMIFS(Spielplan!$I$5:$I$40,Spielplan!$G$5:$G$40,$A26,Spielplan!$F$5:$F$40,B$18)&amp;":"&amp;SUMIFS(Spielplan!$I$5:$I$40,Spielplan!$F$5:$F$40,$A26,Spielplan!$G$5:$G$40,B$18)+SUMIFS(Spielplan!$H$5:$H$40,Spielplan!$G$5:$G$40,$A26,Spielplan!$F$5:$F$40,B$18)))</f>
        <v>3:3</v>
      </c>
      <c r="C26" s="32" t="str">
        <f aca="false">IF($A26=C$18,"—",IF(COUNTIFS(Spielplan!$F$5:$F$40,$A26,Spielplan!$G$5:$G$40,C$18,Spielplan!$M$5:$M$40,"Beendet")+COUNTIFS(Spielplan!$F$5:$F$40,C$18,Spielplan!$G$5:$G$40,$A26,Spielplan!$M$5:$M$40,"Beendet")=0,"–",SUMIFS(Spielplan!$H$5:$H$40,Spielplan!$F$5:$F$40,$A26,Spielplan!$G$5:$G$40,C$18)+SUMIFS(Spielplan!$I$5:$I$40,Spielplan!$G$5:$G$40,$A26,Spielplan!$F$5:$F$40,C$18)&amp;":"&amp;SUMIFS(Spielplan!$I$5:$I$40,Spielplan!$F$5:$F$40,$A26,Spielplan!$G$5:$G$40,C$18)+SUMIFS(Spielplan!$H$5:$H$40,Spielplan!$G$5:$G$40,$A26,Spielplan!$F$5:$F$40,C$18)))</f>
        <v>5:3</v>
      </c>
      <c r="D26" s="33" t="str">
        <f aca="false">IF($A26=D$18,"—",IF(COUNTIFS(Spielplan!$F$5:$F$40,$A26,Spielplan!$G$5:$G$40,D$18,Spielplan!$M$5:$M$40,"Beendet")+COUNTIFS(Spielplan!$F$5:$F$40,D$18,Spielplan!$G$5:$G$40,$A26,Spielplan!$M$5:$M$40,"Beendet")=0,"–",SUMIFS(Spielplan!$H$5:$H$40,Spielplan!$F$5:$F$40,$A26,Spielplan!$G$5:$G$40,D$18)+SUMIFS(Spielplan!$I$5:$I$40,Spielplan!$G$5:$G$40,$A26,Spielplan!$F$5:$F$40,D$18)&amp;":"&amp;SUMIFS(Spielplan!$I$5:$I$40,Spielplan!$F$5:$F$40,$A26,Spielplan!$G$5:$G$40,D$18)+SUMIFS(Spielplan!$H$5:$H$40,Spielplan!$G$5:$G$40,$A26,Spielplan!$F$5:$F$40,D$18)))</f>
        <v>4:3</v>
      </c>
      <c r="E26" s="32" t="str">
        <f aca="false">IF($A26=E$18,"—",IF(COUNTIFS(Spielplan!$F$5:$F$40,$A26,Spielplan!$G$5:$G$40,E$18,Spielplan!$M$5:$M$40,"Beendet")+COUNTIFS(Spielplan!$F$5:$F$40,E$18,Spielplan!$G$5:$G$40,$A26,Spielplan!$M$5:$M$40,"Beendet")=0,"–",SUMIFS(Spielplan!$H$5:$H$40,Spielplan!$F$5:$F$40,$A26,Spielplan!$G$5:$G$40,E$18)+SUMIFS(Spielplan!$I$5:$I$40,Spielplan!$G$5:$G$40,$A26,Spielplan!$F$5:$F$40,E$18)&amp;":"&amp;SUMIFS(Spielplan!$I$5:$I$40,Spielplan!$F$5:$F$40,$A26,Spielplan!$G$5:$G$40,E$18)+SUMIFS(Spielplan!$H$5:$H$40,Spielplan!$G$5:$G$40,$A26,Spielplan!$F$5:$F$40,E$18)))</f>
        <v>5:0</v>
      </c>
      <c r="F26" s="33" t="str">
        <f aca="false">IF($A26=F$18,"—",IF(COUNTIFS(Spielplan!$F$5:$F$40,$A26,Spielplan!$G$5:$G$40,F$18,Spielplan!$M$5:$M$40,"Beendet")+COUNTIFS(Spielplan!$F$5:$F$40,F$18,Spielplan!$G$5:$G$40,$A26,Spielplan!$M$5:$M$40,"Beendet")=0,"–",SUMIFS(Spielplan!$H$5:$H$40,Spielplan!$F$5:$F$40,$A26,Spielplan!$G$5:$G$40,F$18)+SUMIFS(Spielplan!$I$5:$I$40,Spielplan!$G$5:$G$40,$A26,Spielplan!$F$5:$F$40,F$18)&amp;":"&amp;SUMIFS(Spielplan!$I$5:$I$40,Spielplan!$F$5:$F$40,$A26,Spielplan!$G$5:$G$40,F$18)+SUMIFS(Spielplan!$H$5:$H$40,Spielplan!$G$5:$G$40,$A26,Spielplan!$F$5:$F$40,F$18)))</f>
        <v>3:3</v>
      </c>
      <c r="G26" s="32" t="str">
        <f aca="false">IF($A26=G$18,"—",IF(COUNTIFS(Spielplan!$F$5:$F$40,$A26,Spielplan!$G$5:$G$40,G$18,Spielplan!$M$5:$M$40,"Beendet")+COUNTIFS(Spielplan!$F$5:$F$40,G$18,Spielplan!$G$5:$G$40,$A26,Spielplan!$M$5:$M$40,"Beendet")=0,"–",SUMIFS(Spielplan!$H$5:$H$40,Spielplan!$F$5:$F$40,$A26,Spielplan!$G$5:$G$40,G$18)+SUMIFS(Spielplan!$I$5:$I$40,Spielplan!$G$5:$G$40,$A26,Spielplan!$F$5:$F$40,G$18)&amp;":"&amp;SUMIFS(Spielplan!$I$5:$I$40,Spielplan!$F$5:$F$40,$A26,Spielplan!$G$5:$G$40,G$18)+SUMIFS(Spielplan!$H$5:$H$40,Spielplan!$G$5:$G$40,$A26,Spielplan!$F$5:$F$40,G$18)))</f>
        <v>5:1</v>
      </c>
      <c r="H26" s="33" t="str">
        <f aca="false">IF($A26=H$18,"—",IF(COUNTIFS(Spielplan!$F$5:$F$40,$A26,Spielplan!$G$5:$G$40,H$18,Spielplan!$M$5:$M$40,"Beendet")+COUNTIFS(Spielplan!$F$5:$F$40,H$18,Spielplan!$G$5:$G$40,$A26,Spielplan!$M$5:$M$40,"Beendet")=0,"–",SUMIFS(Spielplan!$H$5:$H$40,Spielplan!$F$5:$F$40,$A26,Spielplan!$G$5:$G$40,H$18)+SUMIFS(Spielplan!$I$5:$I$40,Spielplan!$G$5:$G$40,$A26,Spielplan!$F$5:$F$40,H$18)&amp;":"&amp;SUMIFS(Spielplan!$I$5:$I$40,Spielplan!$F$5:$F$40,$A26,Spielplan!$G$5:$G$40,H$18)+SUMIFS(Spielplan!$H$5:$H$40,Spielplan!$G$5:$G$40,$A26,Spielplan!$F$5:$F$40,H$18)))</f>
        <v>4:1</v>
      </c>
      <c r="I26" s="32" t="str">
        <f aca="false">IF($A26=I$18,"—",IF(COUNTIFS(Spielplan!$F$5:$F$40,$A26,Spielplan!$G$5:$G$40,I$18,Spielplan!$M$5:$M$40,"Beendet")+COUNTIFS(Spielplan!$F$5:$F$40,I$18,Spielplan!$G$5:$G$40,$A26,Spielplan!$M$5:$M$40,"Beendet")=0,"–",SUMIFS(Spielplan!$H$5:$H$40,Spielplan!$F$5:$F$40,$A26,Spielplan!$G$5:$G$40,I$18)+SUMIFS(Spielplan!$I$5:$I$40,Spielplan!$G$5:$G$40,$A26,Spielplan!$F$5:$F$40,I$18)&amp;":"&amp;SUMIFS(Spielplan!$I$5:$I$40,Spielplan!$F$5:$F$40,$A26,Spielplan!$G$5:$G$40,I$18)+SUMIFS(Spielplan!$H$5:$H$40,Spielplan!$G$5:$G$40,$A26,Spielplan!$F$5:$F$40,I$18)))</f>
        <v>—</v>
      </c>
      <c r="J26" s="33" t="str">
        <f aca="false">IF($A26=J$18,"—",IF(COUNTIFS(Spielplan!$F$5:$F$40,$A26,Spielplan!$G$5:$G$40,J$18,Spielplan!$M$5:$M$40,"Beendet")+COUNTIFS(Spielplan!$F$5:$F$40,J$18,Spielplan!$G$5:$G$40,$A26,Spielplan!$M$5:$M$40,"Beendet")=0,"–",SUMIFS(Spielplan!$H$5:$H$40,Spielplan!$F$5:$F$40,$A26,Spielplan!$G$5:$G$40,J$18)+SUMIFS(Spielplan!$I$5:$I$40,Spielplan!$G$5:$G$40,$A26,Spielplan!$F$5:$F$40,J$18)&amp;":"&amp;SUMIFS(Spielplan!$I$5:$I$40,Spielplan!$F$5:$F$40,$A26,Spielplan!$G$5:$G$40,J$18)+SUMIFS(Spielplan!$H$5:$H$40,Spielplan!$G$5:$G$40,$A26,Spielplan!$F$5:$F$40,J$18)))</f>
        <v>5:2</v>
      </c>
    </row>
    <row r="27" customFormat="false" ht="15" hidden="false" customHeight="false" outlineLevel="0" collapsed="false">
      <c r="A27" s="31" t="str">
        <f aca="false">Tabelle!$B$13</f>
        <v>Titan Feld</v>
      </c>
      <c r="B27" s="32" t="str">
        <f aca="false">IF($A27=B$18,"—",IF(COUNTIFS(Spielplan!$F$5:$F$40,$A27,Spielplan!$G$5:$G$40,B$18,Spielplan!$M$5:$M$40,"Beendet")+COUNTIFS(Spielplan!$F$5:$F$40,B$18,Spielplan!$G$5:$G$40,$A27,Spielplan!$M$5:$M$40,"Beendet")=0,"–",SUMIFS(Spielplan!$H$5:$H$40,Spielplan!$F$5:$F$40,$A27,Spielplan!$G$5:$G$40,B$18)+SUMIFS(Spielplan!$I$5:$I$40,Spielplan!$G$5:$G$40,$A27,Spielplan!$F$5:$F$40,B$18)&amp;":"&amp;SUMIFS(Spielplan!$I$5:$I$40,Spielplan!$F$5:$F$40,$A27,Spielplan!$G$5:$G$40,B$18)+SUMIFS(Spielplan!$H$5:$H$40,Spielplan!$G$5:$G$40,$A27,Spielplan!$F$5:$F$40,B$18)))</f>
        <v>3:4</v>
      </c>
      <c r="C27" s="33" t="str">
        <f aca="false">IF($A27=C$18,"—",IF(COUNTIFS(Spielplan!$F$5:$F$40,$A27,Spielplan!$G$5:$G$40,C$18,Spielplan!$M$5:$M$40,"Beendet")+COUNTIFS(Spielplan!$F$5:$F$40,C$18,Spielplan!$G$5:$G$40,$A27,Spielplan!$M$5:$M$40,"Beendet")=0,"–",SUMIFS(Spielplan!$H$5:$H$40,Spielplan!$F$5:$F$40,$A27,Spielplan!$G$5:$G$40,C$18)+SUMIFS(Spielplan!$I$5:$I$40,Spielplan!$G$5:$G$40,$A27,Spielplan!$F$5:$F$40,C$18)&amp;":"&amp;SUMIFS(Spielplan!$I$5:$I$40,Spielplan!$F$5:$F$40,$A27,Spielplan!$G$5:$G$40,C$18)+SUMIFS(Spielplan!$H$5:$H$40,Spielplan!$G$5:$G$40,$A27,Spielplan!$F$5:$F$40,C$18)))</f>
        <v>1:4</v>
      </c>
      <c r="D27" s="32" t="str">
        <f aca="false">IF($A27=D$18,"—",IF(COUNTIFS(Spielplan!$F$5:$F$40,$A27,Spielplan!$G$5:$G$40,D$18,Spielplan!$M$5:$M$40,"Beendet")+COUNTIFS(Spielplan!$F$5:$F$40,D$18,Spielplan!$G$5:$G$40,$A27,Spielplan!$M$5:$M$40,"Beendet")=0,"–",SUMIFS(Spielplan!$H$5:$H$40,Spielplan!$F$5:$F$40,$A27,Spielplan!$G$5:$G$40,D$18)+SUMIFS(Spielplan!$I$5:$I$40,Spielplan!$G$5:$G$40,$A27,Spielplan!$F$5:$F$40,D$18)&amp;":"&amp;SUMIFS(Spielplan!$I$5:$I$40,Spielplan!$F$5:$F$40,$A27,Spielplan!$G$5:$G$40,D$18)+SUMIFS(Spielplan!$H$5:$H$40,Spielplan!$G$5:$G$40,$A27,Spielplan!$F$5:$F$40,D$18)))</f>
        <v>1:3</v>
      </c>
      <c r="E27" s="33" t="str">
        <f aca="false">IF($A27=E$18,"—",IF(COUNTIFS(Spielplan!$F$5:$F$40,$A27,Spielplan!$G$5:$G$40,E$18,Spielplan!$M$5:$M$40,"Beendet")+COUNTIFS(Spielplan!$F$5:$F$40,E$18,Spielplan!$G$5:$G$40,$A27,Spielplan!$M$5:$M$40,"Beendet")=0,"–",SUMIFS(Spielplan!$H$5:$H$40,Spielplan!$F$5:$F$40,$A27,Spielplan!$G$5:$G$40,E$18)+SUMIFS(Spielplan!$I$5:$I$40,Spielplan!$G$5:$G$40,$A27,Spielplan!$F$5:$F$40,E$18)&amp;":"&amp;SUMIFS(Spielplan!$I$5:$I$40,Spielplan!$F$5:$F$40,$A27,Spielplan!$G$5:$G$40,E$18)+SUMIFS(Spielplan!$H$5:$H$40,Spielplan!$G$5:$G$40,$A27,Spielplan!$F$5:$F$40,E$18)))</f>
        <v>3:2</v>
      </c>
      <c r="F27" s="32" t="str">
        <f aca="false">IF($A27=F$18,"—",IF(COUNTIFS(Spielplan!$F$5:$F$40,$A27,Spielplan!$G$5:$G$40,F$18,Spielplan!$M$5:$M$40,"Beendet")+COUNTIFS(Spielplan!$F$5:$F$40,F$18,Spielplan!$G$5:$G$40,$A27,Spielplan!$M$5:$M$40,"Beendet")=0,"–",SUMIFS(Spielplan!$H$5:$H$40,Spielplan!$F$5:$F$40,$A27,Spielplan!$G$5:$G$40,F$18)+SUMIFS(Spielplan!$I$5:$I$40,Spielplan!$G$5:$G$40,$A27,Spielplan!$F$5:$F$40,F$18)&amp;":"&amp;SUMIFS(Spielplan!$I$5:$I$40,Spielplan!$F$5:$F$40,$A27,Spielplan!$G$5:$G$40,F$18)+SUMIFS(Spielplan!$H$5:$H$40,Spielplan!$G$5:$G$40,$A27,Spielplan!$F$5:$F$40,F$18)))</f>
        <v>1:3</v>
      </c>
      <c r="G27" s="33" t="str">
        <f aca="false">IF($A27=G$18,"—",IF(COUNTIFS(Spielplan!$F$5:$F$40,$A27,Spielplan!$G$5:$G$40,G$18,Spielplan!$M$5:$M$40,"Beendet")+COUNTIFS(Spielplan!$F$5:$F$40,G$18,Spielplan!$G$5:$G$40,$A27,Spielplan!$M$5:$M$40,"Beendet")=0,"–",SUMIFS(Spielplan!$H$5:$H$40,Spielplan!$F$5:$F$40,$A27,Spielplan!$G$5:$G$40,G$18)+SUMIFS(Spielplan!$I$5:$I$40,Spielplan!$G$5:$G$40,$A27,Spielplan!$F$5:$F$40,G$18)&amp;":"&amp;SUMIFS(Spielplan!$I$5:$I$40,Spielplan!$F$5:$F$40,$A27,Spielplan!$G$5:$G$40,G$18)+SUMIFS(Spielplan!$H$5:$H$40,Spielplan!$G$5:$G$40,$A27,Spielplan!$F$5:$F$40,G$18)))</f>
        <v>3:4</v>
      </c>
      <c r="H27" s="32" t="str">
        <f aca="false">IF($A27=H$18,"—",IF(COUNTIFS(Spielplan!$F$5:$F$40,$A27,Spielplan!$G$5:$G$40,H$18,Spielplan!$M$5:$M$40,"Beendet")+COUNTIFS(Spielplan!$F$5:$F$40,H$18,Spielplan!$G$5:$G$40,$A27,Spielplan!$M$5:$M$40,"Beendet")=0,"–",SUMIFS(Spielplan!$H$5:$H$40,Spielplan!$F$5:$F$40,$A27,Spielplan!$G$5:$G$40,H$18)+SUMIFS(Spielplan!$I$5:$I$40,Spielplan!$G$5:$G$40,$A27,Spielplan!$F$5:$F$40,H$18)&amp;":"&amp;SUMIFS(Spielplan!$I$5:$I$40,Spielplan!$F$5:$F$40,$A27,Spielplan!$G$5:$G$40,H$18)+SUMIFS(Spielplan!$H$5:$H$40,Spielplan!$G$5:$G$40,$A27,Spielplan!$F$5:$F$40,H$18)))</f>
        <v>4:2</v>
      </c>
      <c r="I27" s="33" t="str">
        <f aca="false">IF($A27=I$18,"—",IF(COUNTIFS(Spielplan!$F$5:$F$40,$A27,Spielplan!$G$5:$G$40,I$18,Spielplan!$M$5:$M$40,"Beendet")+COUNTIFS(Spielplan!$F$5:$F$40,I$18,Spielplan!$G$5:$G$40,$A27,Spielplan!$M$5:$M$40,"Beendet")=0,"–",SUMIFS(Spielplan!$H$5:$H$40,Spielplan!$F$5:$F$40,$A27,Spielplan!$G$5:$G$40,I$18)+SUMIFS(Spielplan!$I$5:$I$40,Spielplan!$G$5:$G$40,$A27,Spielplan!$F$5:$F$40,I$18)&amp;":"&amp;SUMIFS(Spielplan!$I$5:$I$40,Spielplan!$F$5:$F$40,$A27,Spielplan!$G$5:$G$40,I$18)+SUMIFS(Spielplan!$H$5:$H$40,Spielplan!$G$5:$G$40,$A27,Spielplan!$F$5:$F$40,I$18)))</f>
        <v>2:5</v>
      </c>
      <c r="J27" s="32" t="str">
        <f aca="false">IF($A27=J$18,"—",IF(COUNTIFS(Spielplan!$F$5:$F$40,$A27,Spielplan!$G$5:$G$40,J$18,Spielplan!$M$5:$M$40,"Beendet")+COUNTIFS(Spielplan!$F$5:$F$40,J$18,Spielplan!$G$5:$G$40,$A27,Spielplan!$M$5:$M$40,"Beendet")=0,"–",SUMIFS(Spielplan!$H$5:$H$40,Spielplan!$F$5:$F$40,$A27,Spielplan!$G$5:$G$40,J$18)+SUMIFS(Spielplan!$I$5:$I$40,Spielplan!$G$5:$G$40,$A27,Spielplan!$F$5:$F$40,J$18)&amp;":"&amp;SUMIFS(Spielplan!$I$5:$I$40,Spielplan!$F$5:$F$40,$A27,Spielplan!$G$5:$G$40,J$18)+SUMIFS(Spielplan!$H$5:$H$40,Spielplan!$G$5:$G$40,$A27,Spielplan!$F$5:$F$40,J$18)))</f>
        <v>—</v>
      </c>
    </row>
    <row r="29" customFormat="false" ht="15" hidden="false" customHeight="false" outlineLevel="0" collapsed="false">
      <c r="A29" s="29" t="s">
        <v>44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</sheetData>
  <mergeCells count="5">
    <mergeCell ref="A1:K1"/>
    <mergeCell ref="A2:K2"/>
    <mergeCell ref="A15:K15"/>
    <mergeCell ref="A17:K17"/>
    <mergeCell ref="A29:K29"/>
  </mergeCells>
  <conditionalFormatting sqref="J5:J13">
    <cfRule type="dataBar" priority="2">
      <dataBar showValue="1" minLength="10" maxLength="90">
        <cfvo type="num" val="0"/>
        <cfvo type="num" val="24"/>
        <color rgb="FF27A06B"/>
      </dataBar>
      <extLst>
        <ext xmlns:x14="http://schemas.microsoft.com/office/spreadsheetml/2009/9/main" uri="{B025F937-C7B1-47D3-B67F-A62EFF666E3E}">
          <x14:id>{A0B73E5B-2095-417E-A813-9C77EB86406C}</x14:id>
        </ext>
      </extLst>
    </cfRule>
  </conditionalFormatting>
  <conditionalFormatting sqref="A5:K13">
    <cfRule type="expression" priority="3" aboveAverage="0" equalAverage="0" bottom="0" percent="0" rank="0" text="" dxfId="0">
      <formula>$K5=1</formula>
    </cfRule>
  </conditionalFormatting>
  <conditionalFormatting sqref="K5:K13">
    <cfRule type="cellIs" priority="4" operator="lessThanOrEqual" aboveAverage="0" equalAverage="0" bottom="0" percent="0" rank="0" text="" dxfId="1">
      <formula>3</formula>
    </cfRule>
  </conditionalFormatting>
  <conditionalFormatting sqref="B19:J27">
    <cfRule type="cellIs" priority="5" operator="equal" aboveAverage="0" equalAverage="0" bottom="0" percent="0" rank="0" text="" dxfId="2">
      <formula>"—"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B73E5B-2095-417E-A813-9C77EB86406C}">
            <x14:dataBar minLength="10" maxLength="90" axisPosition="none" gradient="true">
              <x14:cfvo type="num">
                <xm:f>0</xm:f>
              </x14:cfvo>
              <x14:cfvo type="num">
                <xm:f>24</xm:f>
              </x14:cfvo>
              <x14:negativeFillColor rgb="FF27A06B"/>
              <x14:axisColor rgb="FF000000"/>
            </x14:dataBar>
          </x14:cfRule>
          <xm:sqref>J5:J13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4342B"/>
    <pageSetUpPr fitToPage="true"/>
  </sheetPr>
  <dimension ref="A1:M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5" min="4" style="0" width="9"/>
    <col collapsed="false" customWidth="true" hidden="false" outlineLevel="0" max="7" min="6" style="0" width="17"/>
    <col collapsed="false" customWidth="true" hidden="false" outlineLevel="0" max="11" min="8" style="0" width="8"/>
    <col collapsed="false" customWidth="true" hidden="false" outlineLevel="0" max="12" min="12" style="0" width="15"/>
    <col collapsed="false" customWidth="true" hidden="false" outlineLevel="0" max="13" min="13" style="0" width="12"/>
  </cols>
  <sheetData>
    <row r="1" customFormat="false" ht="39.75" hidden="false" customHeight="true" outlineLevel="0" collapsed="false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customFormat="false" ht="21.75" hidden="false" customHeight="true" outlineLevel="0" collapsed="false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24" hidden="false" customHeight="true" outlineLevel="0" collapsed="false">
      <c r="A4" s="6" t="s">
        <v>47</v>
      </c>
      <c r="B4" s="6" t="s">
        <v>16</v>
      </c>
      <c r="C4" s="6" t="s">
        <v>48</v>
      </c>
      <c r="D4" s="6" t="s">
        <v>49</v>
      </c>
      <c r="E4" s="6" t="s">
        <v>50</v>
      </c>
      <c r="F4" s="6" t="s">
        <v>51</v>
      </c>
      <c r="G4" s="6" t="s">
        <v>52</v>
      </c>
      <c r="H4" s="6" t="s">
        <v>53</v>
      </c>
      <c r="I4" s="6" t="s">
        <v>54</v>
      </c>
      <c r="J4" s="6" t="s">
        <v>55</v>
      </c>
      <c r="K4" s="6" t="s">
        <v>56</v>
      </c>
      <c r="L4" s="6" t="s">
        <v>57</v>
      </c>
      <c r="M4" s="6" t="s">
        <v>58</v>
      </c>
    </row>
    <row r="5" customFormat="false" ht="15" hidden="false" customHeight="false" outlineLevel="0" collapsed="false">
      <c r="A5" s="21" t="s">
        <v>59</v>
      </c>
      <c r="B5" s="34" t="s">
        <v>60</v>
      </c>
      <c r="C5" s="35" t="n">
        <v>46270</v>
      </c>
      <c r="D5" s="36" t="n">
        <v>0.458333333333333</v>
      </c>
      <c r="E5" s="37" t="s">
        <v>61</v>
      </c>
      <c r="F5" s="38" t="str">
        <f aca="false">INDEX(Tabelle!$B$5:$B$13,2)</f>
        <v>Nordwind 04</v>
      </c>
      <c r="G5" s="38" t="str">
        <f aca="false">INDEX(Tabelle!$B$5:$B$13,9)</f>
        <v>Titan Feld</v>
      </c>
      <c r="H5" s="39" t="n">
        <v>4</v>
      </c>
      <c r="I5" s="39" t="n">
        <v>1</v>
      </c>
      <c r="J5" s="40" t="n">
        <f aca="false">IF(OR($H5="",$I5=""),"",IF($H5&gt;$I5,3,IF($H5=$I5,1,0)))</f>
        <v>3</v>
      </c>
      <c r="K5" s="40" t="n">
        <f aca="false">IF(OR($H5="",$I5=""),"",IF($I5&gt;$H5,3,IF($I5=$H5,1,0)))</f>
        <v>0</v>
      </c>
      <c r="L5" s="41" t="str">
        <f aca="false">IF(OR($H5="",$I5=""),"—",IF($H5=$I5,"Unentschieden",IF($H5&gt;$I5,$F5,$G5)))</f>
        <v>Nordwind 04</v>
      </c>
      <c r="M5" s="21" t="str">
        <f aca="false">IF(OR($H5="",$I5=""),"Ausstehend","Beendet")</f>
        <v>Beendet</v>
      </c>
    </row>
    <row r="6" customFormat="false" ht="15" hidden="false" customHeight="false" outlineLevel="0" collapsed="false">
      <c r="A6" s="21" t="s">
        <v>62</v>
      </c>
      <c r="B6" s="34" t="s">
        <v>60</v>
      </c>
      <c r="C6" s="35" t="n">
        <v>46270</v>
      </c>
      <c r="D6" s="36" t="n">
        <v>0.520833333333333</v>
      </c>
      <c r="E6" s="37" t="s">
        <v>63</v>
      </c>
      <c r="F6" s="38" t="str">
        <f aca="false">INDEX(Tabelle!$B$5:$B$13,3)</f>
        <v>Blau-Gelb Auental</v>
      </c>
      <c r="G6" s="38" t="str">
        <f aca="false">INDEX(Tabelle!$B$5:$B$13,8)</f>
        <v>Taunus United</v>
      </c>
      <c r="H6" s="39" t="n">
        <v>3</v>
      </c>
      <c r="I6" s="39" t="n">
        <v>4</v>
      </c>
      <c r="J6" s="40" t="n">
        <f aca="false">IF(OR($H6="",$I6=""),"",IF($H6&gt;$I6,3,IF($H6=$I6,1,0)))</f>
        <v>0</v>
      </c>
      <c r="K6" s="40" t="n">
        <f aca="false">IF(OR($H6="",$I6=""),"",IF($I6&gt;$H6,3,IF($I6=$H6,1,0)))</f>
        <v>3</v>
      </c>
      <c r="L6" s="41" t="str">
        <f aca="false">IF(OR($H6="",$I6=""),"—",IF($H6=$I6,"Unentschieden",IF($H6&gt;$I6,$F6,$G6)))</f>
        <v>Taunus United</v>
      </c>
      <c r="M6" s="21" t="str">
        <f aca="false">IF(OR($H6="",$I6=""),"Ausstehend","Beendet")</f>
        <v>Beendet</v>
      </c>
    </row>
    <row r="7" customFormat="false" ht="15" hidden="false" customHeight="false" outlineLevel="0" collapsed="false">
      <c r="A7" s="21" t="s">
        <v>64</v>
      </c>
      <c r="B7" s="34" t="s">
        <v>60</v>
      </c>
      <c r="C7" s="35" t="n">
        <v>46270</v>
      </c>
      <c r="D7" s="36" t="n">
        <v>0.583333333333333</v>
      </c>
      <c r="E7" s="37" t="s">
        <v>61</v>
      </c>
      <c r="F7" s="38" t="str">
        <f aca="false">INDEX(Tabelle!$B$5:$B$13,4)</f>
        <v>SV Seestern</v>
      </c>
      <c r="G7" s="38" t="str">
        <f aca="false">INDEX(Tabelle!$B$5:$B$13,7)</f>
        <v>Grüne Elf</v>
      </c>
      <c r="H7" s="39" t="n">
        <v>2</v>
      </c>
      <c r="I7" s="39" t="n">
        <v>2</v>
      </c>
      <c r="J7" s="40" t="n">
        <f aca="false">IF(OR($H7="",$I7=""),"",IF($H7&gt;$I7,3,IF($H7=$I7,1,0)))</f>
        <v>1</v>
      </c>
      <c r="K7" s="40" t="n">
        <f aca="false">IF(OR($H7="",$I7=""),"",IF($I7&gt;$H7,3,IF($I7=$H7,1,0)))</f>
        <v>1</v>
      </c>
      <c r="L7" s="41" t="str">
        <f aca="false">IF(OR($H7="",$I7=""),"—",IF($H7=$I7,"Unentschieden",IF($H7&gt;$I7,$F7,$G7)))</f>
        <v>Unentschieden</v>
      </c>
      <c r="M7" s="21" t="str">
        <f aca="false">IF(OR($H7="",$I7=""),"Ausstehend","Beendet")</f>
        <v>Beendet</v>
      </c>
    </row>
    <row r="8" customFormat="false" ht="15" hidden="false" customHeight="false" outlineLevel="0" collapsed="false">
      <c r="A8" s="21" t="s">
        <v>65</v>
      </c>
      <c r="B8" s="34" t="s">
        <v>60</v>
      </c>
      <c r="C8" s="35" t="n">
        <v>46270</v>
      </c>
      <c r="D8" s="36" t="n">
        <v>0.645833333333333</v>
      </c>
      <c r="E8" s="37" t="s">
        <v>63</v>
      </c>
      <c r="F8" s="38" t="str">
        <f aca="false">INDEX(Tabelle!$B$5:$B$13,5)</f>
        <v>Sturmreiter</v>
      </c>
      <c r="G8" s="38" t="str">
        <f aca="false">INDEX(Tabelle!$B$5:$B$13,6)</f>
        <v>Rotpanther Tal</v>
      </c>
      <c r="H8" s="39" t="n">
        <v>4</v>
      </c>
      <c r="I8" s="39" t="n">
        <v>1</v>
      </c>
      <c r="J8" s="40" t="n">
        <f aca="false">IF(OR($H8="",$I8=""),"",IF($H8&gt;$I8,3,IF($H8=$I8,1,0)))</f>
        <v>3</v>
      </c>
      <c r="K8" s="40" t="n">
        <f aca="false">IF(OR($H8="",$I8=""),"",IF($I8&gt;$H8,3,IF($I8=$H8,1,0)))</f>
        <v>0</v>
      </c>
      <c r="L8" s="41" t="str">
        <f aca="false">IF(OR($H8="",$I8=""),"—",IF($H8=$I8,"Unentschieden",IF($H8&gt;$I8,$F8,$G8)))</f>
        <v>Sturmreiter</v>
      </c>
      <c r="M8" s="21" t="str">
        <f aca="false">IF(OR($H8="",$I8=""),"Ausstehend","Beendet")</f>
        <v>Beendet</v>
      </c>
    </row>
    <row r="9" customFormat="false" ht="15" hidden="false" customHeight="false" outlineLevel="0" collapsed="false">
      <c r="A9" s="42" t="s">
        <v>66</v>
      </c>
      <c r="B9" s="43" t="s">
        <v>67</v>
      </c>
      <c r="C9" s="35" t="n">
        <v>46277</v>
      </c>
      <c r="D9" s="36" t="n">
        <v>0.458333333333333</v>
      </c>
      <c r="E9" s="37" t="s">
        <v>61</v>
      </c>
      <c r="F9" s="44" t="str">
        <f aca="false">INDEX(Tabelle!$B$5:$B$13,1)</f>
        <v>Adler Ost</v>
      </c>
      <c r="G9" s="44" t="str">
        <f aca="false">INDEX(Tabelle!$B$5:$B$13,9)</f>
        <v>Titan Feld</v>
      </c>
      <c r="H9" s="39" t="n">
        <v>4</v>
      </c>
      <c r="I9" s="39" t="n">
        <v>3</v>
      </c>
      <c r="J9" s="45" t="n">
        <f aca="false">IF(OR($H9="",$I9=""),"",IF($H9&gt;$I9,3,IF($H9=$I9,1,0)))</f>
        <v>3</v>
      </c>
      <c r="K9" s="45" t="n">
        <f aca="false">IF(OR($H9="",$I9=""),"",IF($I9&gt;$H9,3,IF($I9=$H9,1,0)))</f>
        <v>0</v>
      </c>
      <c r="L9" s="46" t="str">
        <f aca="false">IF(OR($H9="",$I9=""),"—",IF($H9=$I9,"Unentschieden",IF($H9&gt;$I9,$F9,$G9)))</f>
        <v>Adler Ost</v>
      </c>
      <c r="M9" s="42" t="str">
        <f aca="false">IF(OR($H9="",$I9=""),"Ausstehend","Beendet")</f>
        <v>Beendet</v>
      </c>
    </row>
    <row r="10" customFormat="false" ht="15" hidden="false" customHeight="false" outlineLevel="0" collapsed="false">
      <c r="A10" s="42" t="s">
        <v>68</v>
      </c>
      <c r="B10" s="43" t="s">
        <v>67</v>
      </c>
      <c r="C10" s="35" t="n">
        <v>46277</v>
      </c>
      <c r="D10" s="36" t="n">
        <v>0.520833333333333</v>
      </c>
      <c r="E10" s="37" t="s">
        <v>63</v>
      </c>
      <c r="F10" s="44" t="str">
        <f aca="false">INDEX(Tabelle!$B$5:$B$13,2)</f>
        <v>Nordwind 04</v>
      </c>
      <c r="G10" s="44" t="str">
        <f aca="false">INDEX(Tabelle!$B$5:$B$13,7)</f>
        <v>Grüne Elf</v>
      </c>
      <c r="H10" s="39" t="n">
        <v>4</v>
      </c>
      <c r="I10" s="39" t="n">
        <v>1</v>
      </c>
      <c r="J10" s="45" t="n">
        <f aca="false">IF(OR($H10="",$I10=""),"",IF($H10&gt;$I10,3,IF($H10=$I10,1,0)))</f>
        <v>3</v>
      </c>
      <c r="K10" s="45" t="n">
        <f aca="false">IF(OR($H10="",$I10=""),"",IF($I10&gt;$H10,3,IF($I10=$H10,1,0)))</f>
        <v>0</v>
      </c>
      <c r="L10" s="46" t="str">
        <f aca="false">IF(OR($H10="",$I10=""),"—",IF($H10=$I10,"Unentschieden",IF($H10&gt;$I10,$F10,$G10)))</f>
        <v>Nordwind 04</v>
      </c>
      <c r="M10" s="42" t="str">
        <f aca="false">IF(OR($H10="",$I10=""),"Ausstehend","Beendet")</f>
        <v>Beendet</v>
      </c>
    </row>
    <row r="11" customFormat="false" ht="15" hidden="false" customHeight="false" outlineLevel="0" collapsed="false">
      <c r="A11" s="42" t="s">
        <v>69</v>
      </c>
      <c r="B11" s="43" t="s">
        <v>67</v>
      </c>
      <c r="C11" s="35" t="n">
        <v>46277</v>
      </c>
      <c r="D11" s="36" t="n">
        <v>0.583333333333333</v>
      </c>
      <c r="E11" s="37" t="s">
        <v>61</v>
      </c>
      <c r="F11" s="44" t="str">
        <f aca="false">INDEX(Tabelle!$B$5:$B$13,3)</f>
        <v>Blau-Gelb Auental</v>
      </c>
      <c r="G11" s="44" t="str">
        <f aca="false">INDEX(Tabelle!$B$5:$B$13,6)</f>
        <v>Rotpanther Tal</v>
      </c>
      <c r="H11" s="39" t="n">
        <v>2</v>
      </c>
      <c r="I11" s="39" t="n">
        <v>2</v>
      </c>
      <c r="J11" s="45" t="n">
        <f aca="false">IF(OR($H11="",$I11=""),"",IF($H11&gt;$I11,3,IF($H11=$I11,1,0)))</f>
        <v>1</v>
      </c>
      <c r="K11" s="45" t="n">
        <f aca="false">IF(OR($H11="",$I11=""),"",IF($I11&gt;$H11,3,IF($I11=$H11,1,0)))</f>
        <v>1</v>
      </c>
      <c r="L11" s="46" t="str">
        <f aca="false">IF(OR($H11="",$I11=""),"—",IF($H11=$I11,"Unentschieden",IF($H11&gt;$I11,$F11,$G11)))</f>
        <v>Unentschieden</v>
      </c>
      <c r="M11" s="42" t="str">
        <f aca="false">IF(OR($H11="",$I11=""),"Ausstehend","Beendet")</f>
        <v>Beendet</v>
      </c>
    </row>
    <row r="12" customFormat="false" ht="15" hidden="false" customHeight="false" outlineLevel="0" collapsed="false">
      <c r="A12" s="42" t="s">
        <v>70</v>
      </c>
      <c r="B12" s="43" t="s">
        <v>67</v>
      </c>
      <c r="C12" s="35" t="n">
        <v>46277</v>
      </c>
      <c r="D12" s="36" t="n">
        <v>0.645833333333333</v>
      </c>
      <c r="E12" s="37" t="s">
        <v>63</v>
      </c>
      <c r="F12" s="44" t="str">
        <f aca="false">INDEX(Tabelle!$B$5:$B$13,4)</f>
        <v>SV Seestern</v>
      </c>
      <c r="G12" s="44" t="str">
        <f aca="false">INDEX(Tabelle!$B$5:$B$13,5)</f>
        <v>Sturmreiter</v>
      </c>
      <c r="H12" s="39" t="n">
        <v>2</v>
      </c>
      <c r="I12" s="39" t="n">
        <v>4</v>
      </c>
      <c r="J12" s="45" t="n">
        <f aca="false">IF(OR($H12="",$I12=""),"",IF($H12&gt;$I12,3,IF($H12=$I12,1,0)))</f>
        <v>0</v>
      </c>
      <c r="K12" s="45" t="n">
        <f aca="false">IF(OR($H12="",$I12=""),"",IF($I12&gt;$H12,3,IF($I12=$H12,1,0)))</f>
        <v>3</v>
      </c>
      <c r="L12" s="46" t="str">
        <f aca="false">IF(OR($H12="",$I12=""),"—",IF($H12=$I12,"Unentschieden",IF($H12&gt;$I12,$F12,$G12)))</f>
        <v>Sturmreiter</v>
      </c>
      <c r="M12" s="42" t="str">
        <f aca="false">IF(OR($H12="",$I12=""),"Ausstehend","Beendet")</f>
        <v>Beendet</v>
      </c>
    </row>
    <row r="13" customFormat="false" ht="15" hidden="false" customHeight="false" outlineLevel="0" collapsed="false">
      <c r="A13" s="21" t="s">
        <v>71</v>
      </c>
      <c r="B13" s="34" t="s">
        <v>72</v>
      </c>
      <c r="C13" s="35" t="n">
        <v>46284</v>
      </c>
      <c r="D13" s="36" t="n">
        <v>0.458333333333333</v>
      </c>
      <c r="E13" s="37" t="s">
        <v>61</v>
      </c>
      <c r="F13" s="38" t="str">
        <f aca="false">INDEX(Tabelle!$B$5:$B$13,1)</f>
        <v>Adler Ost</v>
      </c>
      <c r="G13" s="38" t="str">
        <f aca="false">INDEX(Tabelle!$B$5:$B$13,8)</f>
        <v>Taunus United</v>
      </c>
      <c r="H13" s="39" t="n">
        <v>3</v>
      </c>
      <c r="I13" s="39" t="n">
        <v>3</v>
      </c>
      <c r="J13" s="40" t="n">
        <f aca="false">IF(OR($H13="",$I13=""),"",IF($H13&gt;$I13,3,IF($H13=$I13,1,0)))</f>
        <v>1</v>
      </c>
      <c r="K13" s="40" t="n">
        <f aca="false">IF(OR($H13="",$I13=""),"",IF($I13&gt;$H13,3,IF($I13=$H13,1,0)))</f>
        <v>1</v>
      </c>
      <c r="L13" s="41" t="str">
        <f aca="false">IF(OR($H13="",$I13=""),"—",IF($H13=$I13,"Unentschieden",IF($H13&gt;$I13,$F13,$G13)))</f>
        <v>Unentschieden</v>
      </c>
      <c r="M13" s="21" t="str">
        <f aca="false">IF(OR($H13="",$I13=""),"Ausstehend","Beendet")</f>
        <v>Beendet</v>
      </c>
    </row>
    <row r="14" customFormat="false" ht="15" hidden="false" customHeight="false" outlineLevel="0" collapsed="false">
      <c r="A14" s="21" t="s">
        <v>73</v>
      </c>
      <c r="B14" s="34" t="s">
        <v>72</v>
      </c>
      <c r="C14" s="35" t="n">
        <v>46284</v>
      </c>
      <c r="D14" s="36" t="n">
        <v>0.520833333333333</v>
      </c>
      <c r="E14" s="37" t="s">
        <v>63</v>
      </c>
      <c r="F14" s="38" t="str">
        <f aca="false">INDEX(Tabelle!$B$5:$B$13,9)</f>
        <v>Titan Feld</v>
      </c>
      <c r="G14" s="38" t="str">
        <f aca="false">INDEX(Tabelle!$B$5:$B$13,7)</f>
        <v>Grüne Elf</v>
      </c>
      <c r="H14" s="39" t="n">
        <v>4</v>
      </c>
      <c r="I14" s="39" t="n">
        <v>2</v>
      </c>
      <c r="J14" s="40" t="n">
        <f aca="false">IF(OR($H14="",$I14=""),"",IF($H14&gt;$I14,3,IF($H14=$I14,1,0)))</f>
        <v>3</v>
      </c>
      <c r="K14" s="40" t="n">
        <f aca="false">IF(OR($H14="",$I14=""),"",IF($I14&gt;$H14,3,IF($I14=$H14,1,0)))</f>
        <v>0</v>
      </c>
      <c r="L14" s="41" t="str">
        <f aca="false">IF(OR($H14="",$I14=""),"—",IF($H14=$I14,"Unentschieden",IF($H14&gt;$I14,$F14,$G14)))</f>
        <v>Titan Feld</v>
      </c>
      <c r="M14" s="21" t="str">
        <f aca="false">IF(OR($H14="",$I14=""),"Ausstehend","Beendet")</f>
        <v>Beendet</v>
      </c>
    </row>
    <row r="15" customFormat="false" ht="15" hidden="false" customHeight="false" outlineLevel="0" collapsed="false">
      <c r="A15" s="21" t="s">
        <v>74</v>
      </c>
      <c r="B15" s="34" t="s">
        <v>72</v>
      </c>
      <c r="C15" s="35" t="n">
        <v>46284</v>
      </c>
      <c r="D15" s="36" t="n">
        <v>0.583333333333333</v>
      </c>
      <c r="E15" s="37" t="s">
        <v>61</v>
      </c>
      <c r="F15" s="38" t="str">
        <f aca="false">INDEX(Tabelle!$B$5:$B$13,2)</f>
        <v>Nordwind 04</v>
      </c>
      <c r="G15" s="38" t="str">
        <f aca="false">INDEX(Tabelle!$B$5:$B$13,5)</f>
        <v>Sturmreiter</v>
      </c>
      <c r="H15" s="39" t="n">
        <v>1</v>
      </c>
      <c r="I15" s="39" t="n">
        <v>3</v>
      </c>
      <c r="J15" s="40" t="n">
        <f aca="false">IF(OR($H15="",$I15=""),"",IF($H15&gt;$I15,3,IF($H15=$I15,1,0)))</f>
        <v>0</v>
      </c>
      <c r="K15" s="40" t="n">
        <f aca="false">IF(OR($H15="",$I15=""),"",IF($I15&gt;$H15,3,IF($I15=$H15,1,0)))</f>
        <v>3</v>
      </c>
      <c r="L15" s="41" t="str">
        <f aca="false">IF(OR($H15="",$I15=""),"—",IF($H15=$I15,"Unentschieden",IF($H15&gt;$I15,$F15,$G15)))</f>
        <v>Sturmreiter</v>
      </c>
      <c r="M15" s="21" t="str">
        <f aca="false">IF(OR($H15="",$I15=""),"Ausstehend","Beendet")</f>
        <v>Beendet</v>
      </c>
    </row>
    <row r="16" customFormat="false" ht="15" hidden="false" customHeight="false" outlineLevel="0" collapsed="false">
      <c r="A16" s="21" t="s">
        <v>75</v>
      </c>
      <c r="B16" s="34" t="s">
        <v>72</v>
      </c>
      <c r="C16" s="35" t="n">
        <v>46284</v>
      </c>
      <c r="D16" s="36" t="n">
        <v>0.645833333333333</v>
      </c>
      <c r="E16" s="37" t="s">
        <v>63</v>
      </c>
      <c r="F16" s="38" t="str">
        <f aca="false">INDEX(Tabelle!$B$5:$B$13,3)</f>
        <v>Blau-Gelb Auental</v>
      </c>
      <c r="G16" s="38" t="str">
        <f aca="false">INDEX(Tabelle!$B$5:$B$13,4)</f>
        <v>SV Seestern</v>
      </c>
      <c r="H16" s="39" t="n">
        <v>3</v>
      </c>
      <c r="I16" s="39" t="n">
        <v>3</v>
      </c>
      <c r="J16" s="40" t="n">
        <f aca="false">IF(OR($H16="",$I16=""),"",IF($H16&gt;$I16,3,IF($H16=$I16,1,0)))</f>
        <v>1</v>
      </c>
      <c r="K16" s="40" t="n">
        <f aca="false">IF(OR($H16="",$I16=""),"",IF($I16&gt;$H16,3,IF($I16=$H16,1,0)))</f>
        <v>1</v>
      </c>
      <c r="L16" s="41" t="str">
        <f aca="false">IF(OR($H16="",$I16=""),"—",IF($H16=$I16,"Unentschieden",IF($H16&gt;$I16,$F16,$G16)))</f>
        <v>Unentschieden</v>
      </c>
      <c r="M16" s="21" t="str">
        <f aca="false">IF(OR($H16="",$I16=""),"Ausstehend","Beendet")</f>
        <v>Beendet</v>
      </c>
    </row>
    <row r="17" customFormat="false" ht="15" hidden="false" customHeight="false" outlineLevel="0" collapsed="false">
      <c r="A17" s="42" t="s">
        <v>76</v>
      </c>
      <c r="B17" s="43" t="s">
        <v>77</v>
      </c>
      <c r="C17" s="35" t="n">
        <v>46291</v>
      </c>
      <c r="D17" s="36" t="n">
        <v>0.458333333333333</v>
      </c>
      <c r="E17" s="37" t="s">
        <v>61</v>
      </c>
      <c r="F17" s="44" t="str">
        <f aca="false">INDEX(Tabelle!$B$5:$B$13,1)</f>
        <v>Adler Ost</v>
      </c>
      <c r="G17" s="44" t="str">
        <f aca="false">INDEX(Tabelle!$B$5:$B$13,7)</f>
        <v>Grüne Elf</v>
      </c>
      <c r="H17" s="39" t="n">
        <v>3</v>
      </c>
      <c r="I17" s="39" t="n">
        <v>1</v>
      </c>
      <c r="J17" s="45" t="n">
        <f aca="false">IF(OR($H17="",$I17=""),"",IF($H17&gt;$I17,3,IF($H17=$I17,1,0)))</f>
        <v>3</v>
      </c>
      <c r="K17" s="45" t="n">
        <f aca="false">IF(OR($H17="",$I17=""),"",IF($I17&gt;$H17,3,IF($I17=$H17,1,0)))</f>
        <v>0</v>
      </c>
      <c r="L17" s="46" t="str">
        <f aca="false">IF(OR($H17="",$I17=""),"—",IF($H17=$I17,"Unentschieden",IF($H17&gt;$I17,$F17,$G17)))</f>
        <v>Adler Ost</v>
      </c>
      <c r="M17" s="42" t="str">
        <f aca="false">IF(OR($H17="",$I17=""),"Ausstehend","Beendet")</f>
        <v>Beendet</v>
      </c>
    </row>
    <row r="18" customFormat="false" ht="15" hidden="false" customHeight="false" outlineLevel="0" collapsed="false">
      <c r="A18" s="42" t="s">
        <v>78</v>
      </c>
      <c r="B18" s="43" t="s">
        <v>77</v>
      </c>
      <c r="C18" s="35" t="n">
        <v>46291</v>
      </c>
      <c r="D18" s="36" t="n">
        <v>0.520833333333333</v>
      </c>
      <c r="E18" s="37" t="s">
        <v>63</v>
      </c>
      <c r="F18" s="44" t="str">
        <f aca="false">INDEX(Tabelle!$B$5:$B$13,8)</f>
        <v>Taunus United</v>
      </c>
      <c r="G18" s="44" t="str">
        <f aca="false">INDEX(Tabelle!$B$5:$B$13,6)</f>
        <v>Rotpanther Tal</v>
      </c>
      <c r="H18" s="39" t="n">
        <v>5</v>
      </c>
      <c r="I18" s="39" t="n">
        <v>1</v>
      </c>
      <c r="J18" s="45" t="n">
        <f aca="false">IF(OR($H18="",$I18=""),"",IF($H18&gt;$I18,3,IF($H18=$I18,1,0)))</f>
        <v>3</v>
      </c>
      <c r="K18" s="45" t="n">
        <f aca="false">IF(OR($H18="",$I18=""),"",IF($I18&gt;$H18,3,IF($I18=$H18,1,0)))</f>
        <v>0</v>
      </c>
      <c r="L18" s="46" t="str">
        <f aca="false">IF(OR($H18="",$I18=""),"—",IF($H18=$I18,"Unentschieden",IF($H18&gt;$I18,$F18,$G18)))</f>
        <v>Taunus United</v>
      </c>
      <c r="M18" s="42" t="str">
        <f aca="false">IF(OR($H18="",$I18=""),"Ausstehend","Beendet")</f>
        <v>Beendet</v>
      </c>
    </row>
    <row r="19" customFormat="false" ht="15" hidden="false" customHeight="false" outlineLevel="0" collapsed="false">
      <c r="A19" s="42" t="s">
        <v>79</v>
      </c>
      <c r="B19" s="43" t="s">
        <v>77</v>
      </c>
      <c r="C19" s="35" t="n">
        <v>46291</v>
      </c>
      <c r="D19" s="36" t="n">
        <v>0.583333333333333</v>
      </c>
      <c r="E19" s="37" t="s">
        <v>61</v>
      </c>
      <c r="F19" s="44" t="str">
        <f aca="false">INDEX(Tabelle!$B$5:$B$13,9)</f>
        <v>Titan Feld</v>
      </c>
      <c r="G19" s="44" t="str">
        <f aca="false">INDEX(Tabelle!$B$5:$B$13,5)</f>
        <v>Sturmreiter</v>
      </c>
      <c r="H19" s="39" t="n">
        <v>1</v>
      </c>
      <c r="I19" s="39" t="n">
        <v>3</v>
      </c>
      <c r="J19" s="45" t="n">
        <f aca="false">IF(OR($H19="",$I19=""),"",IF($H19&gt;$I19,3,IF($H19=$I19,1,0)))</f>
        <v>0</v>
      </c>
      <c r="K19" s="45" t="n">
        <f aca="false">IF(OR($H19="",$I19=""),"",IF($I19&gt;$H19,3,IF($I19=$H19,1,0)))</f>
        <v>3</v>
      </c>
      <c r="L19" s="46" t="str">
        <f aca="false">IF(OR($H19="",$I19=""),"—",IF($H19=$I19,"Unentschieden",IF($H19&gt;$I19,$F19,$G19)))</f>
        <v>Sturmreiter</v>
      </c>
      <c r="M19" s="42" t="str">
        <f aca="false">IF(OR($H19="",$I19=""),"Ausstehend","Beendet")</f>
        <v>Beendet</v>
      </c>
    </row>
    <row r="20" customFormat="false" ht="15" hidden="false" customHeight="false" outlineLevel="0" collapsed="false">
      <c r="A20" s="42" t="s">
        <v>80</v>
      </c>
      <c r="B20" s="43" t="s">
        <v>77</v>
      </c>
      <c r="C20" s="35" t="n">
        <v>46291</v>
      </c>
      <c r="D20" s="36" t="n">
        <v>0.645833333333333</v>
      </c>
      <c r="E20" s="37" t="s">
        <v>63</v>
      </c>
      <c r="F20" s="44" t="str">
        <f aca="false">INDEX(Tabelle!$B$5:$B$13,2)</f>
        <v>Nordwind 04</v>
      </c>
      <c r="G20" s="44" t="str">
        <f aca="false">INDEX(Tabelle!$B$5:$B$13,3)</f>
        <v>Blau-Gelb Auental</v>
      </c>
      <c r="H20" s="39" t="n">
        <v>2</v>
      </c>
      <c r="I20" s="39" t="n">
        <v>4</v>
      </c>
      <c r="J20" s="45" t="n">
        <f aca="false">IF(OR($H20="",$I20=""),"",IF($H20&gt;$I20,3,IF($H20=$I20,1,0)))</f>
        <v>0</v>
      </c>
      <c r="K20" s="45" t="n">
        <f aca="false">IF(OR($H20="",$I20=""),"",IF($I20&gt;$H20,3,IF($I20=$H20,1,0)))</f>
        <v>3</v>
      </c>
      <c r="L20" s="46" t="str">
        <f aca="false">IF(OR($H20="",$I20=""),"—",IF($H20=$I20,"Unentschieden",IF($H20&gt;$I20,$F20,$G20)))</f>
        <v>Blau-Gelb Auental</v>
      </c>
      <c r="M20" s="42" t="str">
        <f aca="false">IF(OR($H20="",$I20=""),"Ausstehend","Beendet")</f>
        <v>Beendet</v>
      </c>
    </row>
    <row r="21" customFormat="false" ht="15" hidden="false" customHeight="false" outlineLevel="0" collapsed="false">
      <c r="A21" s="21" t="s">
        <v>81</v>
      </c>
      <c r="B21" s="34" t="s">
        <v>82</v>
      </c>
      <c r="C21" s="35" t="n">
        <v>46298</v>
      </c>
      <c r="D21" s="36" t="n">
        <v>0.458333333333333</v>
      </c>
      <c r="E21" s="37" t="s">
        <v>61</v>
      </c>
      <c r="F21" s="38" t="str">
        <f aca="false">INDEX(Tabelle!$B$5:$B$13,1)</f>
        <v>Adler Ost</v>
      </c>
      <c r="G21" s="38" t="str">
        <f aca="false">INDEX(Tabelle!$B$5:$B$13,6)</f>
        <v>Rotpanther Tal</v>
      </c>
      <c r="H21" s="39" t="n">
        <v>4</v>
      </c>
      <c r="I21" s="39" t="n">
        <v>1</v>
      </c>
      <c r="J21" s="40" t="n">
        <f aca="false">IF(OR($H21="",$I21=""),"",IF($H21&gt;$I21,3,IF($H21=$I21,1,0)))</f>
        <v>3</v>
      </c>
      <c r="K21" s="40" t="n">
        <f aca="false">IF(OR($H21="",$I21=""),"",IF($I21&gt;$H21,3,IF($I21=$H21,1,0)))</f>
        <v>0</v>
      </c>
      <c r="L21" s="41" t="str">
        <f aca="false">IF(OR($H21="",$I21=""),"—",IF($H21=$I21,"Unentschieden",IF($H21&gt;$I21,$F21,$G21)))</f>
        <v>Adler Ost</v>
      </c>
      <c r="M21" s="21" t="str">
        <f aca="false">IF(OR($H21="",$I21=""),"Ausstehend","Beendet")</f>
        <v>Beendet</v>
      </c>
    </row>
    <row r="22" customFormat="false" ht="15" hidden="false" customHeight="false" outlineLevel="0" collapsed="false">
      <c r="A22" s="21" t="s">
        <v>83</v>
      </c>
      <c r="B22" s="34" t="s">
        <v>82</v>
      </c>
      <c r="C22" s="35" t="n">
        <v>46298</v>
      </c>
      <c r="D22" s="36" t="n">
        <v>0.520833333333333</v>
      </c>
      <c r="E22" s="37" t="s">
        <v>63</v>
      </c>
      <c r="F22" s="38" t="str">
        <f aca="false">INDEX(Tabelle!$B$5:$B$13,7)</f>
        <v>Grüne Elf</v>
      </c>
      <c r="G22" s="38" t="str">
        <f aca="false">INDEX(Tabelle!$B$5:$B$13,5)</f>
        <v>Sturmreiter</v>
      </c>
      <c r="H22" s="39" t="n">
        <v>1</v>
      </c>
      <c r="I22" s="39" t="n">
        <v>3</v>
      </c>
      <c r="J22" s="40" t="n">
        <f aca="false">IF(OR($H22="",$I22=""),"",IF($H22&gt;$I22,3,IF($H22=$I22,1,0)))</f>
        <v>0</v>
      </c>
      <c r="K22" s="40" t="n">
        <f aca="false">IF(OR($H22="",$I22=""),"",IF($I22&gt;$H22,3,IF($I22=$H22,1,0)))</f>
        <v>3</v>
      </c>
      <c r="L22" s="41" t="str">
        <f aca="false">IF(OR($H22="",$I22=""),"—",IF($H22=$I22,"Unentschieden",IF($H22&gt;$I22,$F22,$G22)))</f>
        <v>Sturmreiter</v>
      </c>
      <c r="M22" s="21" t="str">
        <f aca="false">IF(OR($H22="",$I22=""),"Ausstehend","Beendet")</f>
        <v>Beendet</v>
      </c>
    </row>
    <row r="23" customFormat="false" ht="15" hidden="false" customHeight="false" outlineLevel="0" collapsed="false">
      <c r="A23" s="21" t="s">
        <v>84</v>
      </c>
      <c r="B23" s="34" t="s">
        <v>82</v>
      </c>
      <c r="C23" s="35" t="n">
        <v>46298</v>
      </c>
      <c r="D23" s="36" t="n">
        <v>0.583333333333333</v>
      </c>
      <c r="E23" s="37" t="s">
        <v>61</v>
      </c>
      <c r="F23" s="38" t="str">
        <f aca="false">INDEX(Tabelle!$B$5:$B$13,8)</f>
        <v>Taunus United</v>
      </c>
      <c r="G23" s="38" t="str">
        <f aca="false">INDEX(Tabelle!$B$5:$B$13,4)</f>
        <v>SV Seestern</v>
      </c>
      <c r="H23" s="39" t="n">
        <v>5</v>
      </c>
      <c r="I23" s="39" t="n">
        <v>0</v>
      </c>
      <c r="J23" s="40" t="n">
        <f aca="false">IF(OR($H23="",$I23=""),"",IF($H23&gt;$I23,3,IF($H23=$I23,1,0)))</f>
        <v>3</v>
      </c>
      <c r="K23" s="40" t="n">
        <f aca="false">IF(OR($H23="",$I23=""),"",IF($I23&gt;$H23,3,IF($I23=$H23,1,0)))</f>
        <v>0</v>
      </c>
      <c r="L23" s="41" t="str">
        <f aca="false">IF(OR($H23="",$I23=""),"—",IF($H23=$I23,"Unentschieden",IF($H23&gt;$I23,$F23,$G23)))</f>
        <v>Taunus United</v>
      </c>
      <c r="M23" s="21" t="str">
        <f aca="false">IF(OR($H23="",$I23=""),"Ausstehend","Beendet")</f>
        <v>Beendet</v>
      </c>
    </row>
    <row r="24" customFormat="false" ht="15" hidden="false" customHeight="false" outlineLevel="0" collapsed="false">
      <c r="A24" s="21" t="s">
        <v>85</v>
      </c>
      <c r="B24" s="34" t="s">
        <v>82</v>
      </c>
      <c r="C24" s="35" t="n">
        <v>46298</v>
      </c>
      <c r="D24" s="36" t="n">
        <v>0.645833333333333</v>
      </c>
      <c r="E24" s="37" t="s">
        <v>63</v>
      </c>
      <c r="F24" s="38" t="str">
        <f aca="false">INDEX(Tabelle!$B$5:$B$13,9)</f>
        <v>Titan Feld</v>
      </c>
      <c r="G24" s="38" t="str">
        <f aca="false">INDEX(Tabelle!$B$5:$B$13,3)</f>
        <v>Blau-Gelb Auental</v>
      </c>
      <c r="H24" s="39" t="n">
        <v>1</v>
      </c>
      <c r="I24" s="39" t="n">
        <v>3</v>
      </c>
      <c r="J24" s="40" t="n">
        <f aca="false">IF(OR($H24="",$I24=""),"",IF($H24&gt;$I24,3,IF($H24=$I24,1,0)))</f>
        <v>0</v>
      </c>
      <c r="K24" s="40" t="n">
        <f aca="false">IF(OR($H24="",$I24=""),"",IF($I24&gt;$H24,3,IF($I24=$H24,1,0)))</f>
        <v>3</v>
      </c>
      <c r="L24" s="41" t="str">
        <f aca="false">IF(OR($H24="",$I24=""),"—",IF($H24=$I24,"Unentschieden",IF($H24&gt;$I24,$F24,$G24)))</f>
        <v>Blau-Gelb Auental</v>
      </c>
      <c r="M24" s="21" t="str">
        <f aca="false">IF(OR($H24="",$I24=""),"Ausstehend","Beendet")</f>
        <v>Beendet</v>
      </c>
    </row>
    <row r="25" customFormat="false" ht="15" hidden="false" customHeight="false" outlineLevel="0" collapsed="false">
      <c r="A25" s="42" t="s">
        <v>86</v>
      </c>
      <c r="B25" s="43" t="s">
        <v>87</v>
      </c>
      <c r="C25" s="35" t="n">
        <v>46305</v>
      </c>
      <c r="D25" s="36" t="n">
        <v>0.458333333333333</v>
      </c>
      <c r="E25" s="37" t="s">
        <v>61</v>
      </c>
      <c r="F25" s="44" t="str">
        <f aca="false">INDEX(Tabelle!$B$5:$B$13,1)</f>
        <v>Adler Ost</v>
      </c>
      <c r="G25" s="44" t="str">
        <f aca="false">INDEX(Tabelle!$B$5:$B$13,5)</f>
        <v>Sturmreiter</v>
      </c>
      <c r="H25" s="39" t="n">
        <v>5</v>
      </c>
      <c r="I25" s="39" t="n">
        <v>2</v>
      </c>
      <c r="J25" s="45" t="n">
        <f aca="false">IF(OR($H25="",$I25=""),"",IF($H25&gt;$I25,3,IF($H25=$I25,1,0)))</f>
        <v>3</v>
      </c>
      <c r="K25" s="45" t="n">
        <f aca="false">IF(OR($H25="",$I25=""),"",IF($I25&gt;$H25,3,IF($I25=$H25,1,0)))</f>
        <v>0</v>
      </c>
      <c r="L25" s="46" t="str">
        <f aca="false">IF(OR($H25="",$I25=""),"—",IF($H25=$I25,"Unentschieden",IF($H25&gt;$I25,$F25,$G25)))</f>
        <v>Adler Ost</v>
      </c>
      <c r="M25" s="42" t="str">
        <f aca="false">IF(OR($H25="",$I25=""),"Ausstehend","Beendet")</f>
        <v>Beendet</v>
      </c>
    </row>
    <row r="26" customFormat="false" ht="15" hidden="false" customHeight="false" outlineLevel="0" collapsed="false">
      <c r="A26" s="42" t="s">
        <v>88</v>
      </c>
      <c r="B26" s="43" t="s">
        <v>87</v>
      </c>
      <c r="C26" s="35" t="n">
        <v>46305</v>
      </c>
      <c r="D26" s="36" t="n">
        <v>0.520833333333333</v>
      </c>
      <c r="E26" s="37" t="s">
        <v>63</v>
      </c>
      <c r="F26" s="44" t="str">
        <f aca="false">INDEX(Tabelle!$B$5:$B$13,6)</f>
        <v>Rotpanther Tal</v>
      </c>
      <c r="G26" s="44" t="str">
        <f aca="false">INDEX(Tabelle!$B$5:$B$13,4)</f>
        <v>SV Seestern</v>
      </c>
      <c r="H26" s="39" t="n">
        <v>1</v>
      </c>
      <c r="I26" s="39" t="n">
        <v>2</v>
      </c>
      <c r="J26" s="45" t="n">
        <f aca="false">IF(OR($H26="",$I26=""),"",IF($H26&gt;$I26,3,IF($H26=$I26,1,0)))</f>
        <v>0</v>
      </c>
      <c r="K26" s="45" t="n">
        <f aca="false">IF(OR($H26="",$I26=""),"",IF($I26&gt;$H26,3,IF($I26=$H26,1,0)))</f>
        <v>3</v>
      </c>
      <c r="L26" s="46" t="str">
        <f aca="false">IF(OR($H26="",$I26=""),"—",IF($H26=$I26,"Unentschieden",IF($H26&gt;$I26,$F26,$G26)))</f>
        <v>SV Seestern</v>
      </c>
      <c r="M26" s="42" t="str">
        <f aca="false">IF(OR($H26="",$I26=""),"Ausstehend","Beendet")</f>
        <v>Beendet</v>
      </c>
    </row>
    <row r="27" customFormat="false" ht="15" hidden="false" customHeight="false" outlineLevel="0" collapsed="false">
      <c r="A27" s="42" t="s">
        <v>89</v>
      </c>
      <c r="B27" s="43" t="s">
        <v>87</v>
      </c>
      <c r="C27" s="35" t="n">
        <v>46305</v>
      </c>
      <c r="D27" s="36" t="n">
        <v>0.583333333333333</v>
      </c>
      <c r="E27" s="37" t="s">
        <v>61</v>
      </c>
      <c r="F27" s="44" t="str">
        <f aca="false">INDEX(Tabelle!$B$5:$B$13,7)</f>
        <v>Grüne Elf</v>
      </c>
      <c r="G27" s="44" t="str">
        <f aca="false">INDEX(Tabelle!$B$5:$B$13,3)</f>
        <v>Blau-Gelb Auental</v>
      </c>
      <c r="H27" s="39" t="n">
        <v>4</v>
      </c>
      <c r="I27" s="39" t="n">
        <v>3</v>
      </c>
      <c r="J27" s="45" t="n">
        <f aca="false">IF(OR($H27="",$I27=""),"",IF($H27&gt;$I27,3,IF($H27=$I27,1,0)))</f>
        <v>3</v>
      </c>
      <c r="K27" s="45" t="n">
        <f aca="false">IF(OR($H27="",$I27=""),"",IF($I27&gt;$H27,3,IF($I27=$H27,1,0)))</f>
        <v>0</v>
      </c>
      <c r="L27" s="46" t="str">
        <f aca="false">IF(OR($H27="",$I27=""),"—",IF($H27=$I27,"Unentschieden",IF($H27&gt;$I27,$F27,$G27)))</f>
        <v>Grüne Elf</v>
      </c>
      <c r="M27" s="42" t="str">
        <f aca="false">IF(OR($H27="",$I27=""),"Ausstehend","Beendet")</f>
        <v>Beendet</v>
      </c>
    </row>
    <row r="28" customFormat="false" ht="15" hidden="false" customHeight="false" outlineLevel="0" collapsed="false">
      <c r="A28" s="42" t="s">
        <v>90</v>
      </c>
      <c r="B28" s="43" t="s">
        <v>87</v>
      </c>
      <c r="C28" s="35" t="n">
        <v>46305</v>
      </c>
      <c r="D28" s="36" t="n">
        <v>0.645833333333333</v>
      </c>
      <c r="E28" s="37" t="s">
        <v>63</v>
      </c>
      <c r="F28" s="44" t="str">
        <f aca="false">INDEX(Tabelle!$B$5:$B$13,8)</f>
        <v>Taunus United</v>
      </c>
      <c r="G28" s="44" t="str">
        <f aca="false">INDEX(Tabelle!$B$5:$B$13,2)</f>
        <v>Nordwind 04</v>
      </c>
      <c r="H28" s="39" t="n">
        <v>5</v>
      </c>
      <c r="I28" s="39" t="n">
        <v>3</v>
      </c>
      <c r="J28" s="45" t="n">
        <f aca="false">IF(OR($H28="",$I28=""),"",IF($H28&gt;$I28,3,IF($H28=$I28,1,0)))</f>
        <v>3</v>
      </c>
      <c r="K28" s="45" t="n">
        <f aca="false">IF(OR($H28="",$I28=""),"",IF($I28&gt;$H28,3,IF($I28=$H28,1,0)))</f>
        <v>0</v>
      </c>
      <c r="L28" s="46" t="str">
        <f aca="false">IF(OR($H28="",$I28=""),"—",IF($H28=$I28,"Unentschieden",IF($H28&gt;$I28,$F28,$G28)))</f>
        <v>Taunus United</v>
      </c>
      <c r="M28" s="42" t="str">
        <f aca="false">IF(OR($H28="",$I28=""),"Ausstehend","Beendet")</f>
        <v>Beendet</v>
      </c>
    </row>
    <row r="29" customFormat="false" ht="15" hidden="false" customHeight="false" outlineLevel="0" collapsed="false">
      <c r="A29" s="21" t="s">
        <v>91</v>
      </c>
      <c r="B29" s="34" t="s">
        <v>92</v>
      </c>
      <c r="C29" s="35" t="n">
        <v>46312</v>
      </c>
      <c r="D29" s="36" t="n">
        <v>0.458333333333333</v>
      </c>
      <c r="E29" s="37" t="s">
        <v>61</v>
      </c>
      <c r="F29" s="38" t="str">
        <f aca="false">INDEX(Tabelle!$B$5:$B$13,1)</f>
        <v>Adler Ost</v>
      </c>
      <c r="G29" s="38" t="str">
        <f aca="false">INDEX(Tabelle!$B$5:$B$13,4)</f>
        <v>SV Seestern</v>
      </c>
      <c r="H29" s="39" t="n">
        <v>3</v>
      </c>
      <c r="I29" s="39" t="n">
        <v>1</v>
      </c>
      <c r="J29" s="40" t="n">
        <f aca="false">IF(OR($H29="",$I29=""),"",IF($H29&gt;$I29,3,IF($H29=$I29,1,0)))</f>
        <v>3</v>
      </c>
      <c r="K29" s="40" t="n">
        <f aca="false">IF(OR($H29="",$I29=""),"",IF($I29&gt;$H29,3,IF($I29=$H29,1,0)))</f>
        <v>0</v>
      </c>
      <c r="L29" s="41" t="str">
        <f aca="false">IF(OR($H29="",$I29=""),"—",IF($H29=$I29,"Unentschieden",IF($H29&gt;$I29,$F29,$G29)))</f>
        <v>Adler Ost</v>
      </c>
      <c r="M29" s="21" t="str">
        <f aca="false">IF(OR($H29="",$I29=""),"Ausstehend","Beendet")</f>
        <v>Beendet</v>
      </c>
    </row>
    <row r="30" customFormat="false" ht="15" hidden="false" customHeight="false" outlineLevel="0" collapsed="false">
      <c r="A30" s="21" t="s">
        <v>93</v>
      </c>
      <c r="B30" s="34" t="s">
        <v>92</v>
      </c>
      <c r="C30" s="35" t="n">
        <v>46312</v>
      </c>
      <c r="D30" s="36" t="n">
        <v>0.520833333333333</v>
      </c>
      <c r="E30" s="37" t="s">
        <v>63</v>
      </c>
      <c r="F30" s="38" t="str">
        <f aca="false">INDEX(Tabelle!$B$5:$B$13,5)</f>
        <v>Sturmreiter</v>
      </c>
      <c r="G30" s="38" t="str">
        <f aca="false">INDEX(Tabelle!$B$5:$B$13,3)</f>
        <v>Blau-Gelb Auental</v>
      </c>
      <c r="H30" s="39" t="n">
        <v>0</v>
      </c>
      <c r="I30" s="39" t="n">
        <v>3</v>
      </c>
      <c r="J30" s="40" t="n">
        <f aca="false">IF(OR($H30="",$I30=""),"",IF($H30&gt;$I30,3,IF($H30=$I30,1,0)))</f>
        <v>0</v>
      </c>
      <c r="K30" s="40" t="n">
        <f aca="false">IF(OR($H30="",$I30=""),"",IF($I30&gt;$H30,3,IF($I30=$H30,1,0)))</f>
        <v>3</v>
      </c>
      <c r="L30" s="41" t="str">
        <f aca="false">IF(OR($H30="",$I30=""),"—",IF($H30=$I30,"Unentschieden",IF($H30&gt;$I30,$F30,$G30)))</f>
        <v>Blau-Gelb Auental</v>
      </c>
      <c r="M30" s="21" t="str">
        <f aca="false">IF(OR($H30="",$I30=""),"Ausstehend","Beendet")</f>
        <v>Beendet</v>
      </c>
    </row>
    <row r="31" customFormat="false" ht="15" hidden="false" customHeight="false" outlineLevel="0" collapsed="false">
      <c r="A31" s="21" t="s">
        <v>94</v>
      </c>
      <c r="B31" s="34" t="s">
        <v>92</v>
      </c>
      <c r="C31" s="35" t="n">
        <v>46312</v>
      </c>
      <c r="D31" s="36" t="n">
        <v>0.583333333333333</v>
      </c>
      <c r="E31" s="37" t="s">
        <v>61</v>
      </c>
      <c r="F31" s="38" t="str">
        <f aca="false">INDEX(Tabelle!$B$5:$B$13,6)</f>
        <v>Rotpanther Tal</v>
      </c>
      <c r="G31" s="38" t="str">
        <f aca="false">INDEX(Tabelle!$B$5:$B$13,2)</f>
        <v>Nordwind 04</v>
      </c>
      <c r="H31" s="39" t="n">
        <v>3</v>
      </c>
      <c r="I31" s="39" t="n">
        <v>2</v>
      </c>
      <c r="J31" s="40" t="n">
        <f aca="false">IF(OR($H31="",$I31=""),"",IF($H31&gt;$I31,3,IF($H31=$I31,1,0)))</f>
        <v>3</v>
      </c>
      <c r="K31" s="40" t="n">
        <f aca="false">IF(OR($H31="",$I31=""),"",IF($I31&gt;$H31,3,IF($I31=$H31,1,0)))</f>
        <v>0</v>
      </c>
      <c r="L31" s="41" t="str">
        <f aca="false">IF(OR($H31="",$I31=""),"—",IF($H31=$I31,"Unentschieden",IF($H31&gt;$I31,$F31,$G31)))</f>
        <v>Rotpanther Tal</v>
      </c>
      <c r="M31" s="21" t="str">
        <f aca="false">IF(OR($H31="",$I31=""),"Ausstehend","Beendet")</f>
        <v>Beendet</v>
      </c>
    </row>
    <row r="32" customFormat="false" ht="15" hidden="false" customHeight="false" outlineLevel="0" collapsed="false">
      <c r="A32" s="21" t="s">
        <v>95</v>
      </c>
      <c r="B32" s="34" t="s">
        <v>92</v>
      </c>
      <c r="C32" s="35" t="n">
        <v>46312</v>
      </c>
      <c r="D32" s="36" t="n">
        <v>0.645833333333333</v>
      </c>
      <c r="E32" s="37" t="s">
        <v>63</v>
      </c>
      <c r="F32" s="38" t="str">
        <f aca="false">INDEX(Tabelle!$B$5:$B$13,8)</f>
        <v>Taunus United</v>
      </c>
      <c r="G32" s="38" t="str">
        <f aca="false">INDEX(Tabelle!$B$5:$B$13,9)</f>
        <v>Titan Feld</v>
      </c>
      <c r="H32" s="39" t="n">
        <v>5</v>
      </c>
      <c r="I32" s="39" t="n">
        <v>2</v>
      </c>
      <c r="J32" s="40" t="n">
        <f aca="false">IF(OR($H32="",$I32=""),"",IF($H32&gt;$I32,3,IF($H32=$I32,1,0)))</f>
        <v>3</v>
      </c>
      <c r="K32" s="40" t="n">
        <f aca="false">IF(OR($H32="",$I32=""),"",IF($I32&gt;$H32,3,IF($I32=$H32,1,0)))</f>
        <v>0</v>
      </c>
      <c r="L32" s="41" t="str">
        <f aca="false">IF(OR($H32="",$I32=""),"—",IF($H32=$I32,"Unentschieden",IF($H32&gt;$I32,$F32,$G32)))</f>
        <v>Taunus United</v>
      </c>
      <c r="M32" s="21" t="str">
        <f aca="false">IF(OR($H32="",$I32=""),"Ausstehend","Beendet")</f>
        <v>Beendet</v>
      </c>
    </row>
    <row r="33" customFormat="false" ht="15" hidden="false" customHeight="false" outlineLevel="0" collapsed="false">
      <c r="A33" s="42" t="s">
        <v>96</v>
      </c>
      <c r="B33" s="43" t="s">
        <v>97</v>
      </c>
      <c r="C33" s="35" t="n">
        <v>46319</v>
      </c>
      <c r="D33" s="36" t="n">
        <v>0.458333333333333</v>
      </c>
      <c r="E33" s="37" t="s">
        <v>61</v>
      </c>
      <c r="F33" s="44" t="str">
        <f aca="false">INDEX(Tabelle!$B$5:$B$13,1)</f>
        <v>Adler Ost</v>
      </c>
      <c r="G33" s="44" t="str">
        <f aca="false">INDEX(Tabelle!$B$5:$B$13,3)</f>
        <v>Blau-Gelb Auental</v>
      </c>
      <c r="H33" s="39" t="n">
        <v>4</v>
      </c>
      <c r="I33" s="39" t="n">
        <v>2</v>
      </c>
      <c r="J33" s="45" t="n">
        <f aca="false">IF(OR($H33="",$I33=""),"",IF($H33&gt;$I33,3,IF($H33=$I33,1,0)))</f>
        <v>3</v>
      </c>
      <c r="K33" s="45" t="n">
        <f aca="false">IF(OR($H33="",$I33=""),"",IF($I33&gt;$H33,3,IF($I33=$H33,1,0)))</f>
        <v>0</v>
      </c>
      <c r="L33" s="46" t="str">
        <f aca="false">IF(OR($H33="",$I33=""),"—",IF($H33=$I33,"Unentschieden",IF($H33&gt;$I33,$F33,$G33)))</f>
        <v>Adler Ost</v>
      </c>
      <c r="M33" s="42" t="str">
        <f aca="false">IF(OR($H33="",$I33=""),"Ausstehend","Beendet")</f>
        <v>Beendet</v>
      </c>
    </row>
    <row r="34" customFormat="false" ht="15" hidden="false" customHeight="false" outlineLevel="0" collapsed="false">
      <c r="A34" s="42" t="s">
        <v>98</v>
      </c>
      <c r="B34" s="43" t="s">
        <v>97</v>
      </c>
      <c r="C34" s="35" t="n">
        <v>46319</v>
      </c>
      <c r="D34" s="36" t="n">
        <v>0.520833333333333</v>
      </c>
      <c r="E34" s="37" t="s">
        <v>63</v>
      </c>
      <c r="F34" s="44" t="str">
        <f aca="false">INDEX(Tabelle!$B$5:$B$13,4)</f>
        <v>SV Seestern</v>
      </c>
      <c r="G34" s="44" t="str">
        <f aca="false">INDEX(Tabelle!$B$5:$B$13,2)</f>
        <v>Nordwind 04</v>
      </c>
      <c r="H34" s="39" t="n">
        <v>2</v>
      </c>
      <c r="I34" s="39" t="n">
        <v>2</v>
      </c>
      <c r="J34" s="45" t="n">
        <f aca="false">IF(OR($H34="",$I34=""),"",IF($H34&gt;$I34,3,IF($H34=$I34,1,0)))</f>
        <v>1</v>
      </c>
      <c r="K34" s="45" t="n">
        <f aca="false">IF(OR($H34="",$I34=""),"",IF($I34&gt;$H34,3,IF($I34=$H34,1,0)))</f>
        <v>1</v>
      </c>
      <c r="L34" s="46" t="str">
        <f aca="false">IF(OR($H34="",$I34=""),"—",IF($H34=$I34,"Unentschieden",IF($H34&gt;$I34,$F34,$G34)))</f>
        <v>Unentschieden</v>
      </c>
      <c r="M34" s="42" t="str">
        <f aca="false">IF(OR($H34="",$I34=""),"Ausstehend","Beendet")</f>
        <v>Beendet</v>
      </c>
    </row>
    <row r="35" customFormat="false" ht="15" hidden="false" customHeight="false" outlineLevel="0" collapsed="false">
      <c r="A35" s="42" t="s">
        <v>99</v>
      </c>
      <c r="B35" s="43" t="s">
        <v>97</v>
      </c>
      <c r="C35" s="35" t="n">
        <v>46319</v>
      </c>
      <c r="D35" s="36" t="n">
        <v>0.583333333333333</v>
      </c>
      <c r="E35" s="37" t="s">
        <v>61</v>
      </c>
      <c r="F35" s="44" t="str">
        <f aca="false">INDEX(Tabelle!$B$5:$B$13,6)</f>
        <v>Rotpanther Tal</v>
      </c>
      <c r="G35" s="44" t="str">
        <f aca="false">INDEX(Tabelle!$B$5:$B$13,9)</f>
        <v>Titan Feld</v>
      </c>
      <c r="H35" s="39" t="n">
        <v>4</v>
      </c>
      <c r="I35" s="39" t="n">
        <v>3</v>
      </c>
      <c r="J35" s="45" t="n">
        <f aca="false">IF(OR($H35="",$I35=""),"",IF($H35&gt;$I35,3,IF($H35=$I35,1,0)))</f>
        <v>3</v>
      </c>
      <c r="K35" s="45" t="n">
        <f aca="false">IF(OR($H35="",$I35=""),"",IF($I35&gt;$H35,3,IF($I35=$H35,1,0)))</f>
        <v>0</v>
      </c>
      <c r="L35" s="46" t="str">
        <f aca="false">IF(OR($H35="",$I35=""),"—",IF($H35=$I35,"Unentschieden",IF($H35&gt;$I35,$F35,$G35)))</f>
        <v>Rotpanther Tal</v>
      </c>
      <c r="M35" s="42" t="str">
        <f aca="false">IF(OR($H35="",$I35=""),"Ausstehend","Beendet")</f>
        <v>Beendet</v>
      </c>
    </row>
    <row r="36" customFormat="false" ht="15" hidden="false" customHeight="false" outlineLevel="0" collapsed="false">
      <c r="A36" s="42" t="s">
        <v>100</v>
      </c>
      <c r="B36" s="43" t="s">
        <v>97</v>
      </c>
      <c r="C36" s="35" t="n">
        <v>46319</v>
      </c>
      <c r="D36" s="36" t="n">
        <v>0.645833333333333</v>
      </c>
      <c r="E36" s="37" t="s">
        <v>63</v>
      </c>
      <c r="F36" s="44" t="str">
        <f aca="false">INDEX(Tabelle!$B$5:$B$13,7)</f>
        <v>Grüne Elf</v>
      </c>
      <c r="G36" s="44" t="str">
        <f aca="false">INDEX(Tabelle!$B$5:$B$13,8)</f>
        <v>Taunus United</v>
      </c>
      <c r="H36" s="39" t="n">
        <v>1</v>
      </c>
      <c r="I36" s="39" t="n">
        <v>4</v>
      </c>
      <c r="J36" s="45" t="n">
        <f aca="false">IF(OR($H36="",$I36=""),"",IF($H36&gt;$I36,3,IF($H36=$I36,1,0)))</f>
        <v>0</v>
      </c>
      <c r="K36" s="45" t="n">
        <f aca="false">IF(OR($H36="",$I36=""),"",IF($I36&gt;$H36,3,IF($I36=$H36,1,0)))</f>
        <v>3</v>
      </c>
      <c r="L36" s="46" t="str">
        <f aca="false">IF(OR($H36="",$I36=""),"—",IF($H36=$I36,"Unentschieden",IF($H36&gt;$I36,$F36,$G36)))</f>
        <v>Taunus United</v>
      </c>
      <c r="M36" s="42" t="str">
        <f aca="false">IF(OR($H36="",$I36=""),"Ausstehend","Beendet")</f>
        <v>Beendet</v>
      </c>
    </row>
    <row r="37" customFormat="false" ht="15" hidden="false" customHeight="false" outlineLevel="0" collapsed="false">
      <c r="A37" s="21" t="s">
        <v>101</v>
      </c>
      <c r="B37" s="34" t="s">
        <v>102</v>
      </c>
      <c r="C37" s="35" t="n">
        <v>46326</v>
      </c>
      <c r="D37" s="36" t="n">
        <v>0.458333333333333</v>
      </c>
      <c r="E37" s="37" t="s">
        <v>61</v>
      </c>
      <c r="F37" s="38" t="str">
        <f aca="false">INDEX(Tabelle!$B$5:$B$13,1)</f>
        <v>Adler Ost</v>
      </c>
      <c r="G37" s="38" t="str">
        <f aca="false">INDEX(Tabelle!$B$5:$B$13,2)</f>
        <v>Nordwind 04</v>
      </c>
      <c r="H37" s="39" t="n">
        <v>4</v>
      </c>
      <c r="I37" s="39" t="n">
        <v>1</v>
      </c>
      <c r="J37" s="40" t="n">
        <f aca="false">IF(OR($H37="",$I37=""),"",IF($H37&gt;$I37,3,IF($H37=$I37,1,0)))</f>
        <v>3</v>
      </c>
      <c r="K37" s="40" t="n">
        <f aca="false">IF(OR($H37="",$I37=""),"",IF($I37&gt;$H37,3,IF($I37=$H37,1,0)))</f>
        <v>0</v>
      </c>
      <c r="L37" s="41" t="str">
        <f aca="false">IF(OR($H37="",$I37=""),"—",IF($H37=$I37,"Unentschieden",IF($H37&gt;$I37,$F37,$G37)))</f>
        <v>Adler Ost</v>
      </c>
      <c r="M37" s="21" t="str">
        <f aca="false">IF(OR($H37="",$I37=""),"Ausstehend","Beendet")</f>
        <v>Beendet</v>
      </c>
    </row>
    <row r="38" customFormat="false" ht="15" hidden="false" customHeight="false" outlineLevel="0" collapsed="false">
      <c r="A38" s="21" t="s">
        <v>103</v>
      </c>
      <c r="B38" s="34" t="s">
        <v>102</v>
      </c>
      <c r="C38" s="35" t="n">
        <v>46326</v>
      </c>
      <c r="D38" s="36" t="n">
        <v>0.520833333333333</v>
      </c>
      <c r="E38" s="37" t="s">
        <v>63</v>
      </c>
      <c r="F38" s="38" t="str">
        <f aca="false">INDEX(Tabelle!$B$5:$B$13,4)</f>
        <v>SV Seestern</v>
      </c>
      <c r="G38" s="38" t="str">
        <f aca="false">INDEX(Tabelle!$B$5:$B$13,9)</f>
        <v>Titan Feld</v>
      </c>
      <c r="H38" s="39" t="n">
        <v>2</v>
      </c>
      <c r="I38" s="39" t="n">
        <v>3</v>
      </c>
      <c r="J38" s="40" t="n">
        <f aca="false">IF(OR($H38="",$I38=""),"",IF($H38&gt;$I38,3,IF($H38=$I38,1,0)))</f>
        <v>0</v>
      </c>
      <c r="K38" s="40" t="n">
        <f aca="false">IF(OR($H38="",$I38=""),"",IF($I38&gt;$H38,3,IF($I38=$H38,1,0)))</f>
        <v>3</v>
      </c>
      <c r="L38" s="41" t="str">
        <f aca="false">IF(OR($H38="",$I38=""),"—",IF($H38=$I38,"Unentschieden",IF($H38&gt;$I38,$F38,$G38)))</f>
        <v>Titan Feld</v>
      </c>
      <c r="M38" s="21" t="str">
        <f aca="false">IF(OR($H38="",$I38=""),"Ausstehend","Beendet")</f>
        <v>Beendet</v>
      </c>
    </row>
    <row r="39" customFormat="false" ht="15" hidden="false" customHeight="false" outlineLevel="0" collapsed="false">
      <c r="A39" s="21" t="s">
        <v>104</v>
      </c>
      <c r="B39" s="34" t="s">
        <v>102</v>
      </c>
      <c r="C39" s="35" t="n">
        <v>46326</v>
      </c>
      <c r="D39" s="36" t="n">
        <v>0.583333333333333</v>
      </c>
      <c r="E39" s="37" t="s">
        <v>61</v>
      </c>
      <c r="F39" s="38" t="str">
        <f aca="false">INDEX(Tabelle!$B$5:$B$13,5)</f>
        <v>Sturmreiter</v>
      </c>
      <c r="G39" s="38" t="str">
        <f aca="false">INDEX(Tabelle!$B$5:$B$13,8)</f>
        <v>Taunus United</v>
      </c>
      <c r="H39" s="39" t="n">
        <v>3</v>
      </c>
      <c r="I39" s="39" t="n">
        <v>3</v>
      </c>
      <c r="J39" s="40" t="n">
        <f aca="false">IF(OR($H39="",$I39=""),"",IF($H39&gt;$I39,3,IF($H39=$I39,1,0)))</f>
        <v>1</v>
      </c>
      <c r="K39" s="40" t="n">
        <f aca="false">IF(OR($H39="",$I39=""),"",IF($I39&gt;$H39,3,IF($I39=$H39,1,0)))</f>
        <v>1</v>
      </c>
      <c r="L39" s="41" t="str">
        <f aca="false">IF(OR($H39="",$I39=""),"—",IF($H39=$I39,"Unentschieden",IF($H39&gt;$I39,$F39,$G39)))</f>
        <v>Unentschieden</v>
      </c>
      <c r="M39" s="21" t="str">
        <f aca="false">IF(OR($H39="",$I39=""),"Ausstehend","Beendet")</f>
        <v>Beendet</v>
      </c>
    </row>
    <row r="40" customFormat="false" ht="15" hidden="false" customHeight="false" outlineLevel="0" collapsed="false">
      <c r="A40" s="21" t="s">
        <v>105</v>
      </c>
      <c r="B40" s="34" t="s">
        <v>102</v>
      </c>
      <c r="C40" s="35" t="n">
        <v>46326</v>
      </c>
      <c r="D40" s="36" t="n">
        <v>0.645833333333333</v>
      </c>
      <c r="E40" s="37" t="s">
        <v>63</v>
      </c>
      <c r="F40" s="38" t="str">
        <f aca="false">INDEX(Tabelle!$B$5:$B$13,6)</f>
        <v>Rotpanther Tal</v>
      </c>
      <c r="G40" s="38" t="str">
        <f aca="false">INDEX(Tabelle!$B$5:$B$13,7)</f>
        <v>Grüne Elf</v>
      </c>
      <c r="H40" s="39" t="n">
        <v>3</v>
      </c>
      <c r="I40" s="39" t="n">
        <v>0</v>
      </c>
      <c r="J40" s="40" t="n">
        <f aca="false">IF(OR($H40="",$I40=""),"",IF($H40&gt;$I40,3,IF($H40=$I40,1,0)))</f>
        <v>3</v>
      </c>
      <c r="K40" s="40" t="n">
        <f aca="false">IF(OR($H40="",$I40=""),"",IF($I40&gt;$H40,3,IF($I40=$H40,1,0)))</f>
        <v>0</v>
      </c>
      <c r="L40" s="41" t="str">
        <f aca="false">IF(OR($H40="",$I40=""),"—",IF($H40=$I40,"Unentschieden",IF($H40&gt;$I40,$F40,$G40)))</f>
        <v>Rotpanther Tal</v>
      </c>
      <c r="M40" s="21" t="str">
        <f aca="false">IF(OR($H40="",$I40=""),"Ausstehend","Beendet")</f>
        <v>Beendet</v>
      </c>
    </row>
    <row r="42" customFormat="false" ht="15" hidden="false" customHeight="false" outlineLevel="0" collapsed="false">
      <c r="A42" s="29" t="s">
        <v>106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autoFilter ref="A4:M40"/>
  <mergeCells count="3">
    <mergeCell ref="A1:M1"/>
    <mergeCell ref="A2:M2"/>
    <mergeCell ref="A42:M42"/>
  </mergeCells>
  <conditionalFormatting sqref="M5:M40">
    <cfRule type="cellIs" priority="2" operator="equal" aboveAverage="0" equalAverage="0" bottom="0" percent="0" rank="0" text="" dxfId="11">
      <formula>"Beendet"</formula>
    </cfRule>
    <cfRule type="cellIs" priority="3" operator="equal" aboveAverage="0" equalAverage="0" bottom="0" percent="0" rank="0" text="" dxfId="12">
      <formula>"Ausstehend"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2026-08-03T05:41:38Z</dcterms:created>
  <dc:creator>openpyxl</dc:creator>
  <dc:description/>
  <dc:language>en-US</dc:language>
  <cp:lastModifiedBy/>
  <dcterms:modified xsi:type="dcterms:W3CDTF">2026-08-03T05:41:40Z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