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Übersicht" sheetId="1" state="visible" r:id="rId3"/>
    <sheet name="Zeiterfassung" sheetId="2" state="visible" r:id="rId4"/>
    <sheet name="Listen" sheetId="3" state="hidden" r:id="rId5"/>
  </sheets>
  <definedNames>
    <definedName function="false" hidden="false" localSheetId="0" name="_xlnm.Print_Area" vbProcedure="false">Übersicht!$A$1:$L$58</definedName>
    <definedName function="false" hidden="false" localSheetId="1" name="_xlnm.Print_Titles" vbProcedure="false">Zeiterfassung!$1:$3</definedName>
    <definedName function="false" hidden="true" localSheetId="1" name="_xlnm._FilterDatabase" vbProcedure="false">Zeiterfassung!$A$3:$K$48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<sst xmlns="http://schemas.openxmlformats.org/spreadsheetml/2006/main" count="186" uniqueCount="60">
  <si>
    <t xml:space="preserve">ARBEITSZEIT – TEAMÜBERSICHT</t>
  </si>
  <si>
    <t xml:space="preserve">ARBEITSZEITERFASSUNG FÜR MEHRERE MITARBEITER · KENNZAHLEN &amp; SALDEN · 2026</t>
  </si>
  <si>
    <t xml:space="preserve">Unternehmen:</t>
  </si>
  <si>
    <t xml:space="preserve">[ Ihr Unternehmen ]</t>
  </si>
  <si>
    <t xml:space="preserve">Zeitraum:</t>
  </si>
  <si>
    <t xml:space="preserve">[ September 2026 ]</t>
  </si>
  <si>
    <t xml:space="preserve">Stand:</t>
  </si>
  <si>
    <t xml:space="preserve">Kennzahlen im Überblick</t>
  </si>
  <si>
    <t xml:space="preserve">MITARBEITER</t>
  </si>
  <si>
    <t xml:space="preserve">ERFASSTE TAGE</t>
  </si>
  <si>
    <t xml:space="preserve">IST-STUNDEN</t>
  </si>
  <si>
    <t xml:space="preserve">SOLL-STUNDEN</t>
  </si>
  <si>
    <t xml:space="preserve">SALDO (H)</t>
  </si>
  <si>
    <t xml:space="preserve">URLAUBSTAGE</t>
  </si>
  <si>
    <t xml:space="preserve">KRANKTAGE</t>
  </si>
  <si>
    <t xml:space="preserve">Ø STD./TAG</t>
  </si>
  <si>
    <t xml:space="preserve">ABWESENHEITSTAGE</t>
  </si>
  <si>
    <t xml:space="preserve">Team – Salden &amp; Abwesenheiten  (Tagessoll und Urlaubsanspruch sind editierbar)</t>
  </si>
  <si>
    <t xml:space="preserve">Kategorie</t>
  </si>
  <si>
    <t xml:space="preserve">Tage</t>
  </si>
  <si>
    <t xml:space="preserve">Arbeit</t>
  </si>
  <si>
    <t xml:space="preserve">Mitarbeiter</t>
  </si>
  <si>
    <t xml:space="preserve">Abteilung</t>
  </si>
  <si>
    <t xml:space="preserve">Tagessoll (h)</t>
  </si>
  <si>
    <t xml:space="preserve">Url.-Anspruch</t>
  </si>
  <si>
    <t xml:space="preserve">Ist (h)</t>
  </si>
  <si>
    <t xml:space="preserve">Soll (h)</t>
  </si>
  <si>
    <t xml:space="preserve">Saldo (h)</t>
  </si>
  <si>
    <t xml:space="preserve">Arbeitstage</t>
  </si>
  <si>
    <t xml:space="preserve">Urlaub</t>
  </si>
  <si>
    <t xml:space="preserve">Krank</t>
  </si>
  <si>
    <t xml:space="preserve">Resturlaub</t>
  </si>
  <si>
    <t xml:space="preserve">Anna Weber</t>
  </si>
  <si>
    <t xml:space="preserve">Verwaltung</t>
  </si>
  <si>
    <t xml:space="preserve">Ben Krause</t>
  </si>
  <si>
    <t xml:space="preserve">Technik</t>
  </si>
  <si>
    <t xml:space="preserve">Feiertag</t>
  </si>
  <si>
    <t xml:space="preserve">Carla Schmitt</t>
  </si>
  <si>
    <t xml:space="preserve">Vertrieb</t>
  </si>
  <si>
    <t xml:space="preserve">Gleitzeitausgleich</t>
  </si>
  <si>
    <t xml:space="preserve">David Lang</t>
  </si>
  <si>
    <t xml:space="preserve">Eva Roth</t>
  </si>
  <si>
    <t xml:space="preserve">Auswertungen</t>
  </si>
  <si>
    <t xml:space="preserve">Hinweise</t>
  </si>
  <si>
    <t xml:space="preserve">• Tragen Sie Zeiten im Register »Zeiterfassung« ein: Beginn, Ende und Pause – Ist, Soll und Saldo werden automatisch berechnet.</t>
  </si>
  <si>
    <t xml:space="preserve">• Mitarbeitende, Tagessoll und Urlaubsanspruch werden in der Team-Tabelle oben gepflegt (blau hinterlegte Felder).</t>
  </si>
  <si>
    <t xml:space="preserve">• Kategorien: Arbeit zählt Stunden; Urlaub/Krank/Feiertag zählen als Abwesenheit; Gleitzeitausgleich reduziert das Saldo.</t>
  </si>
  <si>
    <t xml:space="preserve">• Farbcode Saldo: Grün = Plusstunden · Rot = Minusstunden. Ist-Zeiten über 10 h/Tag werden rot markiert (Arbeitszeitgesetz).</t>
  </si>
  <si>
    <t xml:space="preserve">• Hinweis: Arbeitszeiten sind zu dokumentieren; die werktägliche Arbeitszeit soll i. d. R. 8 h (max. 10 h) nicht überschreiten.</t>
  </si>
  <si>
    <t xml:space="preserve">ARBEITSZEITERFASSUNG</t>
  </si>
  <si>
    <t xml:space="preserve">Tägliche Erfassung für mehrere Mitarbeiter  ·  Ist / Soll / Saldo werden automatisch berechnet  ·  2026</t>
  </si>
  <si>
    <t xml:space="preserve">Datum</t>
  </si>
  <si>
    <t xml:space="preserve">Tag</t>
  </si>
  <si>
    <t xml:space="preserve">Beginn</t>
  </si>
  <si>
    <t xml:space="preserve">Ende</t>
  </si>
  <si>
    <t xml:space="preserve">Pause (Min)</t>
  </si>
  <si>
    <t xml:space="preserve">Notiz</t>
  </si>
  <si>
    <t xml:space="preserve">Projektarbeit</t>
  </si>
  <si>
    <t xml:space="preserve">Kundentermin</t>
  </si>
  <si>
    <t xml:space="preserve">Home-Office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</si>
</sst>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dd\.mm\.yyyy"/>
    <numFmt numFmtId="166" formatCode="0"/>
    <numFmt numFmtId="167" formatCode="#,##0.0&quot; h&quot;"/>
    <numFmt numFmtId="168" formatCode="\+0.0&quot; h&quot;;\-0.0&quot; h&quot;;0&quot; h&quot;"/>
    <numFmt numFmtId="169" formatCode="0.0&quot; h&quot;"/>
    <numFmt numFmtId="170" formatCode="0.0"/>
    <numFmt numFmtId="171" formatCode="0.00"/>
    <numFmt numFmtId="172" formatCode="\+0.00;\-0.00;0.00"/>
    <numFmt numFmtId="173" formatCode="hh:mm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7A7280"/>
      <name val="Calibri"/>
      <family val="0"/>
      <charset val="1"/>
    </font>
    <font>
      <b val="true"/>
      <sz val="11"/>
      <color rgb="FF1F5FB0"/>
      <name val="Calibri"/>
      <family val="0"/>
      <charset val="1"/>
    </font>
    <font>
      <b val="true"/>
      <sz val="11"/>
      <color rgb="FF3E2A47"/>
      <name val="Calibri"/>
      <family val="0"/>
      <charset val="1"/>
    </font>
    <font>
      <b val="true"/>
      <sz val="12"/>
      <color rgb="FF3E2A47"/>
      <name val="Calibri"/>
      <family val="0"/>
      <charset val="1"/>
    </font>
    <font>
      <b val="true"/>
      <sz val="9"/>
      <color rgb="FF7A7280"/>
      <name val="Calibri"/>
      <family val="0"/>
      <charset val="1"/>
    </font>
    <font>
      <b val="true"/>
      <sz val="20"/>
      <color rgb="FF3E2A47"/>
      <name val="Calibri"/>
      <family val="0"/>
      <charset val="1"/>
    </font>
    <font>
      <b val="true"/>
      <sz val="10"/>
      <color rgb="FF3E2A47"/>
      <name val="Calibri"/>
      <family val="0"/>
      <charset val="1"/>
    </font>
    <font>
      <sz val="10"/>
      <color rgb="FF2A2430"/>
      <name val="Calibri"/>
      <family val="0"/>
      <charset val="1"/>
    </font>
    <font>
      <b val="true"/>
      <sz val="10"/>
      <color rgb="FF1F5FB0"/>
      <name val="Calibri"/>
      <family val="0"/>
      <charset val="1"/>
    </font>
    <font>
      <sz val="9.5"/>
      <color rgb="FF2A243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6F4F8"/>
      </patternFill>
    </fill>
    <fill>
      <patternFill patternType="solid">
        <fgColor rgb="FF3E2A47"/>
        <bgColor rgb="FF2A2430"/>
      </patternFill>
    </fill>
    <fill>
      <patternFill patternType="solid">
        <fgColor rgb="FF1FA69A"/>
        <bgColor rgb="FF33CCCC"/>
      </patternFill>
    </fill>
    <fill>
      <patternFill patternType="solid">
        <fgColor rgb="FFF6F4F8"/>
        <bgColor rgb="FFEAF1FB"/>
      </patternFill>
    </fill>
    <fill>
      <patternFill patternType="solid">
        <fgColor rgb="FF5A3E63"/>
        <bgColor rgb="FF5C5566"/>
      </patternFill>
    </fill>
    <fill>
      <patternFill patternType="solid">
        <fgColor rgb="FFEAF1FB"/>
        <bgColor rgb="FFF6F4F8"/>
      </patternFill>
    </fill>
    <fill>
      <patternFill patternType="solid">
        <fgColor rgb="FFD3EFEC"/>
        <bgColor rgb="FFDCE9F5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5E2"/>
      </bottom>
      <diagonal/>
    </border>
    <border diagonalUp="false" diagonalDown="false">
      <left/>
      <right/>
      <top/>
      <bottom style="medium">
        <color rgb="FF1FA69A"/>
      </bottom>
      <diagonal/>
    </border>
    <border diagonalUp="false" diagonalDown="false">
      <left style="thin">
        <color rgb="FFDDD5E2"/>
      </left>
      <right style="thin">
        <color rgb="FFDDD5E2"/>
      </right>
      <top style="thick">
        <color rgb="FF5A3E63"/>
      </top>
      <bottom/>
      <diagonal/>
    </border>
    <border diagonalUp="false" diagonalDown="false">
      <left style="thin">
        <color rgb="FFDDD5E2"/>
      </left>
      <right style="thin">
        <color rgb="FFDDD5E2"/>
      </right>
      <top style="thick">
        <color rgb="FF1FA69A"/>
      </top>
      <bottom/>
      <diagonal/>
    </border>
    <border diagonalUp="false" diagonalDown="false">
      <left style="thin">
        <color rgb="FFDDD5E2"/>
      </left>
      <right style="thin">
        <color rgb="FFDDD5E2"/>
      </right>
      <top/>
      <bottom style="thin">
        <color rgb="FFDDD5E2"/>
      </bottom>
      <diagonal/>
    </border>
    <border diagonalUp="false" diagonalDown="false">
      <left style="thin">
        <color rgb="FFDDD5E2"/>
      </left>
      <right style="thin">
        <color rgb="FFDDD5E2"/>
      </right>
      <top style="thick">
        <color rgb="FF1F5B85"/>
      </top>
      <bottom/>
      <diagonal/>
    </border>
    <border diagonalUp="false" diagonalDown="false">
      <left style="thin">
        <color rgb="FFDDD5E2"/>
      </left>
      <right style="thin">
        <color rgb="FFDDD5E2"/>
      </right>
      <top style="thick">
        <color rgb="FF9E2B25"/>
      </top>
      <bottom/>
      <diagonal/>
    </border>
    <border diagonalUp="false" diagonalDown="false">
      <left style="thin">
        <color rgb="FFDDD5E2"/>
      </left>
      <right style="thin">
        <color rgb="FFDDD5E2"/>
      </right>
      <top style="thick">
        <color rgb="FF8A6410"/>
      </top>
      <bottom/>
      <diagonal/>
    </border>
    <border diagonalUp="false" diagonalDown="false">
      <left style="thin">
        <color rgb="FFDDD5E2"/>
      </left>
      <right style="thin">
        <color rgb="FFDDD5E2"/>
      </right>
      <top style="thin">
        <color rgb="FFDDD5E2"/>
      </top>
      <bottom style="thin">
        <color rgb="FFDDD5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1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1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1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1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5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4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5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0" fillId="5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5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0" fillId="2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0" fillId="2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6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8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3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5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8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3" fillId="8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3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8">
    <dxf>
      <font>
        <name val="Calibri"/>
        <charset val="1"/>
        <family val="0"/>
        <b val="1"/>
        <color rgb="FF1E7A54"/>
        <sz val="10"/>
      </font>
    </dxf>
    <dxf>
      <font>
        <name val="Calibri"/>
        <charset val="1"/>
        <family val="0"/>
        <b val="1"/>
        <color rgb="FF9E2B25"/>
        <sz val="10"/>
      </font>
    </dxf>
    <dxf>
      <fill>
        <patternFill patternType="solid">
          <fgColor rgb="FF5A3E63"/>
          <bgColor rgb="FF000000"/>
        </patternFill>
      </fill>
    </dxf>
    <dxf>
      <fill>
        <patternFill patternType="solid">
          <fgColor rgb="FFF6F4F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A2430"/>
          <bgColor rgb="FF000000"/>
        </patternFill>
      </fill>
    </dxf>
    <dxf>
      <fill>
        <patternFill patternType="solid">
          <fgColor rgb="FFD3EFEC"/>
          <bgColor rgb="FF000000"/>
        </patternFill>
      </fill>
    </dxf>
    <dxf>
      <fill>
        <patternFill patternType="solid">
          <fgColor rgb="FFDCE9F5"/>
          <bgColor rgb="FF000000"/>
        </patternFill>
      </fill>
    </dxf>
    <dxf>
      <fill>
        <patternFill patternType="solid">
          <fgColor rgb="FFE5E1EA"/>
          <bgColor rgb="FF000000"/>
        </patternFill>
      </fill>
    </dxf>
    <dxf>
      <fill>
        <patternFill patternType="solid">
          <fgColor rgb="FFF6DAD6"/>
          <bgColor rgb="FF000000"/>
        </patternFill>
      </fill>
    </dxf>
    <dxf>
      <fill>
        <patternFill patternType="solid">
          <fgColor rgb="FF1F5B85"/>
          <bgColor rgb="FF000000"/>
        </patternFill>
      </fill>
    </dxf>
    <dxf>
      <fill>
        <patternFill patternType="solid">
          <fgColor rgb="FF5C5566"/>
          <bgColor rgb="FF000000"/>
        </patternFill>
      </fill>
    </dxf>
    <dxf>
      <fill>
        <patternFill patternType="solid">
          <fgColor rgb="FF9E2B25"/>
          <bgColor rgb="FF000000"/>
        </patternFill>
      </fill>
    </dxf>
    <dxf>
      <fill>
        <patternFill patternType="solid">
          <fgColor rgb="FF1E7A54"/>
          <bgColor rgb="FF000000"/>
        </patternFill>
      </fill>
    </dxf>
    <dxf>
      <font>
        <name val="Calibri"/>
        <charset val="1"/>
        <family val="0"/>
        <b val="1"/>
        <color rgb="FF1F5B85"/>
        <sz val="10"/>
      </font>
      <fill>
        <patternFill>
          <bgColor rgb="FFDCE9F5"/>
        </patternFill>
      </fill>
    </dxf>
    <dxf>
      <font>
        <name val="Calibri"/>
        <charset val="1"/>
        <family val="0"/>
        <b val="1"/>
        <color rgb="FF9E2B25"/>
        <sz val="10"/>
      </font>
      <fill>
        <patternFill>
          <bgColor rgb="FFF6DAD6"/>
        </patternFill>
      </fill>
    </dxf>
    <dxf>
      <font>
        <name val="Calibri"/>
        <charset val="1"/>
        <family val="0"/>
        <b val="1"/>
        <color rgb="FF8A6410"/>
        <sz val="10"/>
      </font>
      <fill>
        <patternFill>
          <bgColor rgb="FFF8EACB"/>
        </patternFill>
      </fill>
    </dxf>
    <dxf>
      <font>
        <name val="Calibri"/>
        <charset val="1"/>
        <family val="0"/>
        <b val="1"/>
        <color rgb="FF5C5566"/>
        <sz val="10"/>
      </font>
      <fill>
        <patternFill>
          <bgColor rgb="FFE5E1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410"/>
      <rgbColor rgb="FF800080"/>
      <rgbColor rgb="FF1E7A54"/>
      <rgbColor rgb="FFD9D9D9"/>
      <rgbColor rgb="FF878787"/>
      <rgbColor rgb="FF9999FF"/>
      <rgbColor rgb="FF5C5566"/>
      <rgbColor rgb="FFF8EACB"/>
      <rgbColor rgb="FFD3EFEC"/>
      <rgbColor rgb="FF660066"/>
      <rgbColor rgb="FFFF8080"/>
      <rgbColor rgb="FF1F5FB0"/>
      <rgbColor rgb="FFDDD5E2"/>
      <rgbColor rgb="FF000080"/>
      <rgbColor rgb="FFFF00FF"/>
      <rgbColor rgb="FFFFFF00"/>
      <rgbColor rgb="FF00FFFF"/>
      <rgbColor rgb="FF800080"/>
      <rgbColor rgb="FF800000"/>
      <rgbColor rgb="FF1F5B85"/>
      <rgbColor rgb="FF0000FF"/>
      <rgbColor rgb="FF00CCFF"/>
      <rgbColor rgb="FFDCE9F5"/>
      <rgbColor rgb="FFEAF1FB"/>
      <rgbColor rgb="FFF6F4F8"/>
      <rgbColor rgb="FFE5E1EA"/>
      <rgbColor rgb="FFFF99CC"/>
      <rgbColor rgb="FFCC99FF"/>
      <rgbColor rgb="FFF6DAD6"/>
      <rgbColor rgb="FF4F81BD"/>
      <rgbColor rgb="FF33CCCC"/>
      <rgbColor rgb="FF99CC00"/>
      <rgbColor rgb="FFFFCC00"/>
      <rgbColor rgb="FFFF9900"/>
      <rgbColor rgb="FFFF6600"/>
      <rgbColor rgb="FF7A7280"/>
      <rgbColor rgb="FF969696"/>
      <rgbColor rgb="FF003366"/>
      <rgbColor rgb="FF1FA69A"/>
      <rgbColor rgb="FF003300"/>
      <rgbColor rgb="FF2A2430"/>
      <rgbColor rgb="FF9E2B25"/>
      <rgbColor rgb="FF993366"/>
      <rgbColor rgb="FF5A3E63"/>
      <rgbColor rgb="FF3E2A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Ist- vs. Soll-Stunden je Mitarbeiter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Übersicht!F18</c:f>
              <c:strCache>
                <c:ptCount val="1"/>
                <c:pt idx="0">
                  <c:v>Ist (h)</c:v>
                </c:pt>
              </c:strCache>
            </c:strRef>
          </c:tx>
          <c:spPr>
            <a:solidFill>
              <a:srgbClr val="1fa69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Übersicht!$B$19:$B$23</c:f>
              <c:strCache>
                <c:ptCount val="5"/>
                <c:pt idx="0">
                  <c:v>Anna Weber</c:v>
                </c:pt>
                <c:pt idx="1">
                  <c:v>Ben Krause</c:v>
                </c:pt>
                <c:pt idx="2">
                  <c:v>Carla Schmitt</c:v>
                </c:pt>
                <c:pt idx="3">
                  <c:v>David Lang</c:v>
                </c:pt>
                <c:pt idx="4">
                  <c:v>Eva Roth</c:v>
                </c:pt>
              </c:strCache>
            </c:strRef>
          </c:cat>
          <c:val>
            <c:numRef>
              <c:f>Übersicht!$F$19:$F$23</c:f>
              <c:numCache>
                <c:formatCode>0.00</c:formatCode>
                <c:ptCount val="5"/>
                <c:pt idx="0">
                  <c:v>58</c:v>
                </c:pt>
                <c:pt idx="1">
                  <c:v>68</c:v>
                </c:pt>
                <c:pt idx="2">
                  <c:v>64.75</c:v>
                </c:pt>
                <c:pt idx="3">
                  <c:v>63.75</c:v>
                </c:pt>
                <c:pt idx="4">
                  <c:v>48.5</c:v>
                </c:pt>
              </c:numCache>
            </c:numRef>
          </c:val>
        </c:ser>
        <c:ser>
          <c:idx val="1"/>
          <c:order val="1"/>
          <c:tx>
            <c:strRef>
              <c:f>Übersicht!G18</c:f>
              <c:strCache>
                <c:ptCount val="1"/>
                <c:pt idx="0">
                  <c:v>Soll (h)</c:v>
                </c:pt>
              </c:strCache>
            </c:strRef>
          </c:tx>
          <c:spPr>
            <a:solidFill>
              <a:srgbClr val="5a3e63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Übersicht!$B$19:$B$23</c:f>
              <c:strCache>
                <c:ptCount val="5"/>
                <c:pt idx="0">
                  <c:v>Anna Weber</c:v>
                </c:pt>
                <c:pt idx="1">
                  <c:v>Ben Krause</c:v>
                </c:pt>
                <c:pt idx="2">
                  <c:v>Carla Schmitt</c:v>
                </c:pt>
                <c:pt idx="3">
                  <c:v>David Lang</c:v>
                </c:pt>
                <c:pt idx="4">
                  <c:v>Eva Roth</c:v>
                </c:pt>
              </c:strCache>
            </c:strRef>
          </c:cat>
          <c:val>
            <c:numRef>
              <c:f>Übersicht!$G$19:$G$23</c:f>
              <c:numCache>
                <c:formatCode>0.00</c:formatCode>
                <c:ptCount val="5"/>
                <c:pt idx="0">
                  <c:v>56</c:v>
                </c:pt>
                <c:pt idx="1">
                  <c:v>64</c:v>
                </c:pt>
                <c:pt idx="2">
                  <c:v>63</c:v>
                </c:pt>
                <c:pt idx="3">
                  <c:v>72</c:v>
                </c:pt>
                <c:pt idx="4">
                  <c:v>48</c:v>
                </c:pt>
              </c:numCache>
            </c:numRef>
          </c:val>
        </c:ser>
        <c:gapWidth val="150"/>
        <c:overlap val="0"/>
        <c:axId val="33412510"/>
        <c:axId val="85773845"/>
      </c:barChart>
      <c:catAx>
        <c:axId val="334125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5773845"/>
        <c:crosses val="autoZero"/>
        <c:auto val="1"/>
        <c:lblAlgn val="ctr"/>
        <c:lblOffset val="100"/>
        <c:noMultiLvlLbl val="0"/>
      </c:catAx>
      <c:valAx>
        <c:axId val="85773845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41251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Erfasste Tage nach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Übersicht!O16</c:f>
              <c:strCache>
                <c:ptCount val="1"/>
                <c:pt idx="0">
                  <c:v>Tage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fa69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1f5b85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e2b25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a641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5c5566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Übersicht!$N$17:$N$21</c:f>
              <c:strCache>
                <c:ptCount val="5"/>
                <c:pt idx="0">
                  <c:v>Arbeit</c:v>
                </c:pt>
                <c:pt idx="1">
                  <c:v>Urlaub</c:v>
                </c:pt>
                <c:pt idx="2">
                  <c:v>Krank</c:v>
                </c:pt>
                <c:pt idx="3">
                  <c:v>Feiertag</c:v>
                </c:pt>
                <c:pt idx="4">
                  <c:v>Gleitzeitausgleich</c:v>
                </c:pt>
              </c:strCache>
            </c:strRef>
          </c:cat>
          <c:val>
            <c:numRef>
              <c:f>Übersicht!$O$17:$O$21</c:f>
              <c:numCache>
                <c:formatCode>General</c:formatCode>
                <c:ptCount val="5"/>
                <c:pt idx="0">
                  <c:v>40</c:v>
                </c:pt>
                <c:pt idx="1">
                  <c:v>3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35</xdr:row>
      <xdr:rowOff>0</xdr:rowOff>
    </xdr:from>
    <xdr:to>
      <xdr:col>6</xdr:col>
      <xdr:colOff>207360</xdr:colOff>
      <xdr:row>47</xdr:row>
      <xdr:rowOff>161640</xdr:rowOff>
    </xdr:to>
    <xdr:graphicFrame>
      <xdr:nvGraphicFramePr>
        <xdr:cNvPr id="0" name="Chart 1"/>
        <xdr:cNvGraphicFramePr/>
      </xdr:nvGraphicFramePr>
      <xdr:xfrm>
        <a:off x="176400" y="7877160"/>
        <a:ext cx="485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35</xdr:row>
      <xdr:rowOff>0</xdr:rowOff>
    </xdr:from>
    <xdr:to>
      <xdr:col>11</xdr:col>
      <xdr:colOff>318240</xdr:colOff>
      <xdr:row>47</xdr:row>
      <xdr:rowOff>161640</xdr:rowOff>
    </xdr:to>
    <xdr:graphicFrame>
      <xdr:nvGraphicFramePr>
        <xdr:cNvPr id="1" name="Chart 2"/>
        <xdr:cNvGraphicFramePr/>
      </xdr:nvGraphicFramePr>
      <xdr:xfrm>
        <a:off x="5744880" y="7877160"/>
        <a:ext cx="3419640" cy="244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A69A"/>
    <pageSetUpPr fitToPage="true"/>
  </sheetPr>
  <dimension ref="A1:O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5"/>
    <col collapsed="false" customWidth="true" hidden="false" outlineLevel="0" max="3" min="3" style="0" width="12"/>
    <col collapsed="false" customWidth="true" hidden="false" outlineLevel="0" max="9" min="4" style="0" width="13"/>
    <col collapsed="false" customWidth="true" hidden="false" outlineLevel="0" max="11" min="10" style="0" width="9"/>
    <col collapsed="false" customWidth="true" hidden="false" outlineLevel="0" max="12" min="12" style="0" width="1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37.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8" hidden="false" customHeight="true" outlineLevel="0" collapsed="false">
      <c r="A3" s="1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customFormat="false" ht="19.5" hidden="false" customHeight="true" outlineLevel="0" collapsed="false">
      <c r="A5" s="1"/>
      <c r="B5" s="4" t="s">
        <v>2</v>
      </c>
      <c r="C5" s="5" t="s">
        <v>3</v>
      </c>
      <c r="D5" s="5"/>
      <c r="E5" s="5"/>
      <c r="F5" s="5"/>
      <c r="G5" s="4" t="s">
        <v>4</v>
      </c>
      <c r="H5" s="5" t="s">
        <v>5</v>
      </c>
      <c r="I5" s="5"/>
      <c r="J5" s="4" t="s">
        <v>6</v>
      </c>
      <c r="K5" s="6" t="n">
        <f aca="true">TODAY()</f>
        <v>46272</v>
      </c>
      <c r="L5" s="6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customFormat="false" ht="21.75" hidden="false" customHeight="true" outlineLevel="0" collapsed="false">
      <c r="A7" s="1"/>
      <c r="B7" s="7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customFormat="false" ht="15" hidden="false" customHeight="true" outlineLevel="0" collapsed="false">
      <c r="A8" s="1"/>
      <c r="B8" s="8" t="s">
        <v>8</v>
      </c>
      <c r="C8" s="8"/>
      <c r="D8" s="8" t="s">
        <v>9</v>
      </c>
      <c r="E8" s="8"/>
      <c r="F8" s="9" t="s">
        <v>10</v>
      </c>
      <c r="G8" s="9"/>
      <c r="H8" s="8" t="s">
        <v>11</v>
      </c>
      <c r="I8" s="8"/>
      <c r="J8" s="9" t="s">
        <v>12</v>
      </c>
      <c r="K8" s="9"/>
      <c r="L8" s="9"/>
    </row>
    <row r="9" customFormat="false" ht="18" hidden="false" customHeight="true" outlineLevel="0" collapsed="false">
      <c r="A9" s="1"/>
      <c r="B9" s="10" t="n">
        <f aca="false">COUNTIF(Übersicht!$D$19:$D$33,"&gt;0")</f>
        <v>5</v>
      </c>
      <c r="C9" s="10"/>
      <c r="D9" s="10" t="n">
        <f aca="false">COUNTIF(Zeiterfassung!$A$4:$A$400,"&lt;&gt;")</f>
        <v>45</v>
      </c>
      <c r="E9" s="10"/>
      <c r="F9" s="11" t="n">
        <f aca="false">SUM(Zeiterfassung!$H$4:$H$400)</f>
        <v>303</v>
      </c>
      <c r="G9" s="11"/>
      <c r="H9" s="11" t="n">
        <f aca="false">SUM(Zeiterfassung!$I$4:$I$400)</f>
        <v>303</v>
      </c>
      <c r="I9" s="11"/>
      <c r="J9" s="12" t="n">
        <f aca="false">SUM(Zeiterfassung!$H$4:$H$400)-SUM(Zeiterfassung!$I$4:$I$400)</f>
        <v>0</v>
      </c>
      <c r="K9" s="12"/>
      <c r="L9" s="12"/>
    </row>
    <row r="10" customFormat="false" ht="18" hidden="false" customHeight="true" outlineLevel="0" collapsed="false">
      <c r="A10" s="1"/>
      <c r="B10" s="10"/>
      <c r="C10" s="10"/>
      <c r="D10" s="10"/>
      <c r="E10" s="10"/>
      <c r="F10" s="11"/>
      <c r="G10" s="11"/>
      <c r="H10" s="11"/>
      <c r="I10" s="11"/>
      <c r="J10" s="12"/>
      <c r="K10" s="12"/>
      <c r="L10" s="12"/>
    </row>
    <row r="11" customFormat="false" ht="15" hidden="false" customHeight="fals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customFormat="false" ht="15" hidden="false" customHeight="true" outlineLevel="0" collapsed="false">
      <c r="A12" s="1"/>
      <c r="B12" s="13" t="s">
        <v>13</v>
      </c>
      <c r="C12" s="13"/>
      <c r="D12" s="14" t="s">
        <v>14</v>
      </c>
      <c r="E12" s="14"/>
      <c r="F12" s="9" t="s">
        <v>15</v>
      </c>
      <c r="G12" s="9"/>
      <c r="H12" s="15" t="s">
        <v>16</v>
      </c>
      <c r="I12" s="15"/>
      <c r="J12" s="15"/>
      <c r="K12" s="15"/>
      <c r="L12" s="15"/>
    </row>
    <row r="13" customFormat="false" ht="18" hidden="false" customHeight="true" outlineLevel="0" collapsed="false">
      <c r="A13" s="1"/>
      <c r="B13" s="10" t="n">
        <f aca="false">COUNTIF(Zeiterfassung!$D$4:$D$400,"Urlaub")</f>
        <v>3</v>
      </c>
      <c r="C13" s="10"/>
      <c r="D13" s="10" t="n">
        <f aca="false">COUNTIF(Zeiterfassung!$D$4:$D$400,"Krank")</f>
        <v>1</v>
      </c>
      <c r="E13" s="10"/>
      <c r="F13" s="16" t="n">
        <f aca="false">IFERROR(SUM(Zeiterfassung!$H$4:$H$400)/COUNTIF(Zeiterfassung!$D$4:$D$400,"Arbeit"),0)</f>
        <v>7.575</v>
      </c>
      <c r="G13" s="16"/>
      <c r="H13" s="10" t="n">
        <f aca="false">COUNTIF(Zeiterfassung!$D$4:$D$400,"Urlaub")+COUNTIF(Zeiterfassung!$D$4:$D$400,"Krank")+COUNTIF(Zeiterfassung!$D$4:$D$400,"Feiertag")</f>
        <v>4</v>
      </c>
      <c r="I13" s="10"/>
      <c r="J13" s="10"/>
      <c r="K13" s="10"/>
      <c r="L13" s="10"/>
    </row>
    <row r="14" customFormat="false" ht="18" hidden="false" customHeight="true" outlineLevel="0" collapsed="false">
      <c r="A14" s="1"/>
      <c r="B14" s="10"/>
      <c r="C14" s="10"/>
      <c r="D14" s="10"/>
      <c r="E14" s="10"/>
      <c r="F14" s="16"/>
      <c r="G14" s="16"/>
      <c r="H14" s="10"/>
      <c r="I14" s="10"/>
      <c r="J14" s="10"/>
      <c r="K14" s="10"/>
      <c r="L14" s="10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customFormat="false" ht="21.75" hidden="false" customHeight="true" outlineLevel="0" collapsed="false">
      <c r="A16" s="1"/>
      <c r="B16" s="7" t="s">
        <v>17</v>
      </c>
      <c r="C16" s="7"/>
      <c r="D16" s="7"/>
      <c r="E16" s="7"/>
      <c r="F16" s="7"/>
      <c r="G16" s="7"/>
      <c r="H16" s="7"/>
      <c r="I16" s="7"/>
      <c r="J16" s="7"/>
      <c r="K16" s="7"/>
      <c r="L16" s="7"/>
      <c r="N16" s="17" t="s">
        <v>18</v>
      </c>
      <c r="O16" s="17" t="s">
        <v>19</v>
      </c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N17" s="17" t="s">
        <v>20</v>
      </c>
      <c r="O17" s="17" t="n">
        <f aca="false">COUNTIF(Zeiterfassung!$D$4:$D$400,"Arbeit")</f>
        <v>40</v>
      </c>
    </row>
    <row r="18" customFormat="false" ht="25.5" hidden="false" customHeight="true" outlineLevel="0" collapsed="false">
      <c r="A18" s="1"/>
      <c r="B18" s="18" t="s">
        <v>21</v>
      </c>
      <c r="C18" s="18" t="s">
        <v>22</v>
      </c>
      <c r="D18" s="18" t="s">
        <v>23</v>
      </c>
      <c r="E18" s="18" t="s">
        <v>24</v>
      </c>
      <c r="F18" s="18" t="s">
        <v>25</v>
      </c>
      <c r="G18" s="18" t="s">
        <v>26</v>
      </c>
      <c r="H18" s="18" t="s">
        <v>27</v>
      </c>
      <c r="I18" s="18" t="s">
        <v>28</v>
      </c>
      <c r="J18" s="18" t="s">
        <v>29</v>
      </c>
      <c r="K18" s="18" t="s">
        <v>30</v>
      </c>
      <c r="L18" s="18" t="s">
        <v>31</v>
      </c>
      <c r="N18" s="17" t="s">
        <v>29</v>
      </c>
      <c r="O18" s="17" t="n">
        <f aca="false">COUNTIF(Zeiterfassung!$D$4:$D$400,"Urlaub")</f>
        <v>3</v>
      </c>
    </row>
    <row r="19" customFormat="false" ht="19.5" hidden="false" customHeight="true" outlineLevel="0" collapsed="false">
      <c r="A19" s="1"/>
      <c r="B19" s="19" t="s">
        <v>32</v>
      </c>
      <c r="C19" s="20" t="s">
        <v>33</v>
      </c>
      <c r="D19" s="21" t="n">
        <v>8</v>
      </c>
      <c r="E19" s="22" t="n">
        <v>30</v>
      </c>
      <c r="F19" s="23" t="n">
        <f aca="false">SUMIFS(Zeiterfassung!$H$4:$H$400,Zeiterfassung!$A$4:$A$400,$B19)</f>
        <v>58</v>
      </c>
      <c r="G19" s="23" t="n">
        <f aca="false">SUMIFS(Zeiterfassung!$I$4:$I$400,Zeiterfassung!$A$4:$A$400,$B19)</f>
        <v>56</v>
      </c>
      <c r="H19" s="24" t="n">
        <f aca="false">F19-G19</f>
        <v>2</v>
      </c>
      <c r="I19" s="25" t="n">
        <f aca="false">COUNTIFS(Zeiterfassung!$A$4:$A$400,$B19,Zeiterfassung!$D$4:$D$400,"Arbeit")</f>
        <v>7</v>
      </c>
      <c r="J19" s="25" t="n">
        <f aca="false">COUNTIFS(Zeiterfassung!$A$4:$A$400,$B19,Zeiterfassung!$D$4:$D$400,"Urlaub")</f>
        <v>2</v>
      </c>
      <c r="K19" s="25" t="n">
        <f aca="false">COUNTIFS(Zeiterfassung!$A$4:$A$400,$B19,Zeiterfassung!$D$4:$D$400,"Krank")</f>
        <v>0</v>
      </c>
      <c r="L19" s="25" t="n">
        <f aca="false">E19-J19</f>
        <v>28</v>
      </c>
      <c r="N19" s="17" t="s">
        <v>30</v>
      </c>
      <c r="O19" s="17" t="n">
        <f aca="false">COUNTIF(Zeiterfassung!$D$4:$D$400,"Krank")</f>
        <v>1</v>
      </c>
    </row>
    <row r="20" customFormat="false" ht="19.5" hidden="false" customHeight="true" outlineLevel="0" collapsed="false">
      <c r="A20" s="1"/>
      <c r="B20" s="26" t="s">
        <v>34</v>
      </c>
      <c r="C20" s="27" t="s">
        <v>35</v>
      </c>
      <c r="D20" s="21" t="n">
        <v>8</v>
      </c>
      <c r="E20" s="22" t="n">
        <v>30</v>
      </c>
      <c r="F20" s="28" t="n">
        <f aca="false">SUMIFS(Zeiterfassung!$H$4:$H$400,Zeiterfassung!$A$4:$A$400,$B20)</f>
        <v>68</v>
      </c>
      <c r="G20" s="28" t="n">
        <f aca="false">SUMIFS(Zeiterfassung!$I$4:$I$400,Zeiterfassung!$A$4:$A$400,$B20)</f>
        <v>64</v>
      </c>
      <c r="H20" s="29" t="n">
        <f aca="false">F20-G20</f>
        <v>4</v>
      </c>
      <c r="I20" s="30" t="n">
        <f aca="false">COUNTIFS(Zeiterfassung!$A$4:$A$400,$B20,Zeiterfassung!$D$4:$D$400,"Arbeit")</f>
        <v>8</v>
      </c>
      <c r="J20" s="30" t="n">
        <f aca="false">COUNTIFS(Zeiterfassung!$A$4:$A$400,$B20,Zeiterfassung!$D$4:$D$400,"Urlaub")</f>
        <v>0</v>
      </c>
      <c r="K20" s="30" t="n">
        <f aca="false">COUNTIFS(Zeiterfassung!$A$4:$A$400,$B20,Zeiterfassung!$D$4:$D$400,"Krank")</f>
        <v>1</v>
      </c>
      <c r="L20" s="30" t="n">
        <f aca="false">E20-J20</f>
        <v>30</v>
      </c>
      <c r="N20" s="17" t="s">
        <v>36</v>
      </c>
      <c r="O20" s="17" t="n">
        <f aca="false">COUNTIF(Zeiterfassung!$D$4:$D$400,"Feiertag")</f>
        <v>0</v>
      </c>
    </row>
    <row r="21" customFormat="false" ht="19.5" hidden="false" customHeight="true" outlineLevel="0" collapsed="false">
      <c r="A21" s="1"/>
      <c r="B21" s="19" t="s">
        <v>37</v>
      </c>
      <c r="C21" s="20" t="s">
        <v>38</v>
      </c>
      <c r="D21" s="21" t="n">
        <v>7</v>
      </c>
      <c r="E21" s="22" t="n">
        <v>28</v>
      </c>
      <c r="F21" s="23" t="n">
        <f aca="false">SUMIFS(Zeiterfassung!$H$4:$H$400,Zeiterfassung!$A$4:$A$400,$B21)</f>
        <v>64.75</v>
      </c>
      <c r="G21" s="23" t="n">
        <f aca="false">SUMIFS(Zeiterfassung!$I$4:$I$400,Zeiterfassung!$A$4:$A$400,$B21)</f>
        <v>63</v>
      </c>
      <c r="H21" s="24" t="n">
        <f aca="false">F21-G21</f>
        <v>1.75</v>
      </c>
      <c r="I21" s="25" t="n">
        <f aca="false">COUNTIFS(Zeiterfassung!$A$4:$A$400,$B21,Zeiterfassung!$D$4:$D$400,"Arbeit")</f>
        <v>9</v>
      </c>
      <c r="J21" s="25" t="n">
        <f aca="false">COUNTIFS(Zeiterfassung!$A$4:$A$400,$B21,Zeiterfassung!$D$4:$D$400,"Urlaub")</f>
        <v>0</v>
      </c>
      <c r="K21" s="25" t="n">
        <f aca="false">COUNTIFS(Zeiterfassung!$A$4:$A$400,$B21,Zeiterfassung!$D$4:$D$400,"Krank")</f>
        <v>0</v>
      </c>
      <c r="L21" s="25" t="n">
        <f aca="false">E21-J21</f>
        <v>28</v>
      </c>
      <c r="N21" s="17" t="s">
        <v>39</v>
      </c>
      <c r="O21" s="17" t="n">
        <f aca="false">COUNTIF(Zeiterfassung!$D$4:$D$400,"Gleitzeitausgleich")</f>
        <v>1</v>
      </c>
    </row>
    <row r="22" customFormat="false" ht="19.5" hidden="false" customHeight="true" outlineLevel="0" collapsed="false">
      <c r="A22" s="1"/>
      <c r="B22" s="26" t="s">
        <v>40</v>
      </c>
      <c r="C22" s="27" t="s">
        <v>35</v>
      </c>
      <c r="D22" s="21" t="n">
        <v>8</v>
      </c>
      <c r="E22" s="22" t="n">
        <v>30</v>
      </c>
      <c r="F22" s="28" t="n">
        <f aca="false">SUMIFS(Zeiterfassung!$H$4:$H$400,Zeiterfassung!$A$4:$A$400,$B22)</f>
        <v>63.75</v>
      </c>
      <c r="G22" s="28" t="n">
        <f aca="false">SUMIFS(Zeiterfassung!$I$4:$I$400,Zeiterfassung!$A$4:$A$400,$B22)</f>
        <v>72</v>
      </c>
      <c r="H22" s="29" t="n">
        <f aca="false">F22-G22</f>
        <v>-8.25</v>
      </c>
      <c r="I22" s="30" t="n">
        <f aca="false">COUNTIFS(Zeiterfassung!$A$4:$A$400,$B22,Zeiterfassung!$D$4:$D$400,"Arbeit")</f>
        <v>8</v>
      </c>
      <c r="J22" s="30" t="n">
        <f aca="false">COUNTIFS(Zeiterfassung!$A$4:$A$400,$B22,Zeiterfassung!$D$4:$D$400,"Urlaub")</f>
        <v>0</v>
      </c>
      <c r="K22" s="30" t="n">
        <f aca="false">COUNTIFS(Zeiterfassung!$A$4:$A$400,$B22,Zeiterfassung!$D$4:$D$400,"Krank")</f>
        <v>0</v>
      </c>
      <c r="L22" s="30" t="n">
        <f aca="false">E22-J22</f>
        <v>30</v>
      </c>
    </row>
    <row r="23" customFormat="false" ht="19.5" hidden="false" customHeight="true" outlineLevel="0" collapsed="false">
      <c r="A23" s="1"/>
      <c r="B23" s="19" t="s">
        <v>41</v>
      </c>
      <c r="C23" s="20" t="s">
        <v>33</v>
      </c>
      <c r="D23" s="21" t="n">
        <v>6</v>
      </c>
      <c r="E23" s="22" t="n">
        <v>25</v>
      </c>
      <c r="F23" s="23" t="n">
        <f aca="false">SUMIFS(Zeiterfassung!$H$4:$H$400,Zeiterfassung!$A$4:$A$400,$B23)</f>
        <v>48.5</v>
      </c>
      <c r="G23" s="23" t="n">
        <f aca="false">SUMIFS(Zeiterfassung!$I$4:$I$400,Zeiterfassung!$A$4:$A$400,$B23)</f>
        <v>48</v>
      </c>
      <c r="H23" s="24" t="n">
        <f aca="false">F23-G23</f>
        <v>0.5</v>
      </c>
      <c r="I23" s="25" t="n">
        <f aca="false">COUNTIFS(Zeiterfassung!$A$4:$A$400,$B23,Zeiterfassung!$D$4:$D$400,"Arbeit")</f>
        <v>8</v>
      </c>
      <c r="J23" s="25" t="n">
        <f aca="false">COUNTIFS(Zeiterfassung!$A$4:$A$400,$B23,Zeiterfassung!$D$4:$D$400,"Urlaub")</f>
        <v>1</v>
      </c>
      <c r="K23" s="25" t="n">
        <f aca="false">COUNTIFS(Zeiterfassung!$A$4:$A$400,$B23,Zeiterfassung!$D$4:$D$400,"Krank")</f>
        <v>0</v>
      </c>
      <c r="L23" s="25" t="n">
        <f aca="false">E23-J23</f>
        <v>24</v>
      </c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customFormat="false" ht="21.75" hidden="false" customHeight="true" outlineLevel="0" collapsed="false">
      <c r="A35" s="1"/>
      <c r="B35" s="7" t="s">
        <v>42</v>
      </c>
      <c r="C35" s="7"/>
      <c r="D35" s="7"/>
      <c r="E35" s="7"/>
      <c r="F35" s="7"/>
      <c r="G35" s="7"/>
      <c r="H35" s="7"/>
      <c r="I35" s="7"/>
      <c r="J35" s="7"/>
      <c r="K35" s="7"/>
      <c r="L35" s="7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customFormat="false" ht="21.75" hidden="false" customHeight="true" outlineLevel="0" collapsed="false">
      <c r="A52" s="1"/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</row>
    <row r="53" customFormat="false" ht="19.5" hidden="false" customHeight="true" outlineLevel="0" collapsed="false">
      <c r="A53" s="1"/>
      <c r="B53" s="31" t="s">
        <v>44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</row>
    <row r="54" customFormat="false" ht="19.5" hidden="false" customHeight="true" outlineLevel="0" collapsed="false">
      <c r="A54" s="1"/>
      <c r="B54" s="31" t="s">
        <v>45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</row>
    <row r="55" customFormat="false" ht="19.5" hidden="false" customHeight="true" outlineLevel="0" collapsed="false">
      <c r="A55" s="1"/>
      <c r="B55" s="31" t="s">
        <v>46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customFormat="false" ht="19.5" hidden="false" customHeight="true" outlineLevel="0" collapsed="false">
      <c r="A56" s="1"/>
      <c r="B56" s="31" t="s">
        <v>47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</row>
    <row r="57" customFormat="false" ht="19.5" hidden="false" customHeight="true" outlineLevel="0" collapsed="false">
      <c r="A57" s="1"/>
      <c r="B57" s="31" t="s">
        <v>48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</sheetData>
  <mergeCells count="32">
    <mergeCell ref="B2:L2"/>
    <mergeCell ref="B3:L3"/>
    <mergeCell ref="C5:F5"/>
    <mergeCell ref="H5:I5"/>
    <mergeCell ref="K5:L5"/>
    <mergeCell ref="B7:L7"/>
    <mergeCell ref="B8:C8"/>
    <mergeCell ref="D8:E8"/>
    <mergeCell ref="F8:G8"/>
    <mergeCell ref="H8:I8"/>
    <mergeCell ref="J8:L8"/>
    <mergeCell ref="B9:C10"/>
    <mergeCell ref="D9:E10"/>
    <mergeCell ref="F9:G10"/>
    <mergeCell ref="H9:I10"/>
    <mergeCell ref="J9:L10"/>
    <mergeCell ref="B12:C12"/>
    <mergeCell ref="D12:E12"/>
    <mergeCell ref="F12:G12"/>
    <mergeCell ref="H12:L12"/>
    <mergeCell ref="B13:C14"/>
    <mergeCell ref="D13:E14"/>
    <mergeCell ref="F13:G14"/>
    <mergeCell ref="H13:L14"/>
    <mergeCell ref="B16:L16"/>
    <mergeCell ref="B35:L35"/>
    <mergeCell ref="B52:L52"/>
    <mergeCell ref="B53:L53"/>
    <mergeCell ref="B54:L54"/>
    <mergeCell ref="B55:L55"/>
    <mergeCell ref="B56:L56"/>
    <mergeCell ref="B57:L57"/>
  </mergeCells>
  <conditionalFormatting sqref="H19:H23">
    <cfRule type="cellIs" priority="2" operator="greaterThan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E2A47"/>
    <pageSetUpPr fitToPage="true"/>
  </sheetPr>
  <dimension ref="A1:K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6"/>
    <col collapsed="false" customWidth="true" hidden="false" outlineLevel="0" max="4" min="4" style="0" width="16"/>
    <col collapsed="false" customWidth="true" hidden="false" outlineLevel="0" max="6" min="5" style="0" width="9"/>
    <col collapsed="false" customWidth="true" hidden="false" outlineLevel="0" max="7" min="7" style="0" width="11"/>
    <col collapsed="false" customWidth="true" hidden="false" outlineLevel="0" max="9" min="8" style="0" width="9"/>
    <col collapsed="false" customWidth="true" hidden="false" outlineLevel="0" max="10" min="10" style="0" width="10"/>
    <col collapsed="false" customWidth="true" hidden="false" outlineLevel="0" max="11" min="11" style="0" width="24"/>
  </cols>
  <sheetData>
    <row r="1" customFormat="false" ht="27.75" hidden="false" customHeight="true" outlineLevel="0" collapsed="false">
      <c r="A1" s="32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customFormat="false" ht="18" hidden="false" customHeight="true" outlineLevel="0" collapsed="false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customFormat="false" ht="27.75" hidden="false" customHeight="true" outlineLevel="0" collapsed="false">
      <c r="A3" s="34" t="s">
        <v>21</v>
      </c>
      <c r="B3" s="34" t="s">
        <v>51</v>
      </c>
      <c r="C3" s="34" t="s">
        <v>52</v>
      </c>
      <c r="D3" s="34" t="s">
        <v>18</v>
      </c>
      <c r="E3" s="34" t="s">
        <v>53</v>
      </c>
      <c r="F3" s="34" t="s">
        <v>54</v>
      </c>
      <c r="G3" s="34" t="s">
        <v>55</v>
      </c>
      <c r="H3" s="34" t="s">
        <v>25</v>
      </c>
      <c r="I3" s="34" t="s">
        <v>26</v>
      </c>
      <c r="J3" s="34" t="s">
        <v>27</v>
      </c>
      <c r="K3" s="34" t="s">
        <v>56</v>
      </c>
    </row>
    <row r="4" customFormat="false" ht="18.75" hidden="false" customHeight="true" outlineLevel="0" collapsed="false">
      <c r="A4" s="20" t="s">
        <v>32</v>
      </c>
      <c r="B4" s="35" t="n">
        <v>46266</v>
      </c>
      <c r="C4" s="36" t="str">
        <f aca="false">IF($B4="","",CHOOSE(WEEKDAY($B4,2),"Mo","Di","Mi","Do","Fr","Sa","So"))</f>
        <v>Di</v>
      </c>
      <c r="D4" s="37" t="s">
        <v>20</v>
      </c>
      <c r="E4" s="38" t="n">
        <v>0.333333333333333</v>
      </c>
      <c r="F4" s="38" t="n">
        <v>0.6875</v>
      </c>
      <c r="G4" s="39" t="n">
        <v>30</v>
      </c>
      <c r="H4" s="40" t="n">
        <f aca="false">IF($A4="","",IF($D4="Arbeit",($F4-$E4)*24-$G4/60,0))</f>
        <v>8</v>
      </c>
      <c r="I4" s="40" t="n">
        <f aca="false">IF($A4="","",IF(OR($D4="Urlaub",$D4="Krank",$D4="Feiertag"),0,IFERROR(VLOOKUP($A4,Übersicht!$B$19:$L$33,3,0),0)))</f>
        <v>8</v>
      </c>
      <c r="J4" s="41" t="n">
        <f aca="false">IF($A4="","",$H4-$I4)</f>
        <v>0</v>
      </c>
      <c r="K4" s="20" t="s">
        <v>57</v>
      </c>
    </row>
    <row r="5" customFormat="false" ht="18.75" hidden="false" customHeight="true" outlineLevel="0" collapsed="false">
      <c r="A5" s="27" t="s">
        <v>34</v>
      </c>
      <c r="B5" s="42" t="n">
        <v>46266</v>
      </c>
      <c r="C5" s="36" t="str">
        <f aca="false">IF($B5="","",CHOOSE(WEEKDAY($B5,2),"Mo","Di","Mi","Do","Fr","Sa","So"))</f>
        <v>Di</v>
      </c>
      <c r="D5" s="43" t="s">
        <v>20</v>
      </c>
      <c r="E5" s="44" t="n">
        <v>0.322916666666667</v>
      </c>
      <c r="F5" s="44" t="n">
        <v>0.708333333333333</v>
      </c>
      <c r="G5" s="45" t="n">
        <v>30</v>
      </c>
      <c r="H5" s="40" t="n">
        <f aca="false">IF($A5="","",IF($D5="Arbeit",($F5-$E5)*24-$G5/60,0))</f>
        <v>8.75</v>
      </c>
      <c r="I5" s="40" t="n">
        <f aca="false">IF($A5="","",IF(OR($D5="Urlaub",$D5="Krank",$D5="Feiertag"),0,IFERROR(VLOOKUP($A5,Übersicht!$B$19:$L$33,3,0),0)))</f>
        <v>8</v>
      </c>
      <c r="J5" s="41" t="n">
        <f aca="false">IF($A5="","",$H5-$I5)</f>
        <v>0.75</v>
      </c>
      <c r="K5" s="27" t="s">
        <v>58</v>
      </c>
    </row>
    <row r="6" customFormat="false" ht="18.75" hidden="false" customHeight="true" outlineLevel="0" collapsed="false">
      <c r="A6" s="20" t="s">
        <v>37</v>
      </c>
      <c r="B6" s="35" t="n">
        <v>46266</v>
      </c>
      <c r="C6" s="36" t="str">
        <f aca="false">IF($B6="","",CHOOSE(WEEKDAY($B6,2),"Mo","Di","Mi","Do","Fr","Sa","So"))</f>
        <v>Di</v>
      </c>
      <c r="D6" s="37" t="s">
        <v>20</v>
      </c>
      <c r="E6" s="38" t="n">
        <v>0.322916666666667</v>
      </c>
      <c r="F6" s="38" t="n">
        <v>0.645833333333333</v>
      </c>
      <c r="G6" s="39" t="n">
        <v>30</v>
      </c>
      <c r="H6" s="40" t="n">
        <f aca="false">IF($A6="","",IF($D6="Arbeit",($F6-$E6)*24-$G6/60,0))</f>
        <v>7.25</v>
      </c>
      <c r="I6" s="40" t="n">
        <f aca="false">IF($A6="","",IF(OR($D6="Urlaub",$D6="Krank",$D6="Feiertag"),0,IFERROR(VLOOKUP($A6,Übersicht!$B$19:$L$33,3,0),0)))</f>
        <v>7</v>
      </c>
      <c r="J6" s="41" t="n">
        <f aca="false">IF($A6="","",$H6-$I6)</f>
        <v>0.25</v>
      </c>
      <c r="K6" s="20"/>
    </row>
    <row r="7" customFormat="false" ht="18.75" hidden="false" customHeight="true" outlineLevel="0" collapsed="false">
      <c r="A7" s="27" t="s">
        <v>40</v>
      </c>
      <c r="B7" s="42" t="n">
        <v>46266</v>
      </c>
      <c r="C7" s="36" t="str">
        <f aca="false">IF($B7="","",CHOOSE(WEEKDAY($B7,2),"Mo","Di","Mi","Do","Fr","Sa","So"))</f>
        <v>Di</v>
      </c>
      <c r="D7" s="43" t="s">
        <v>20</v>
      </c>
      <c r="E7" s="44" t="n">
        <v>0.333333333333333</v>
      </c>
      <c r="F7" s="44" t="n">
        <v>0.677083333333333</v>
      </c>
      <c r="G7" s="45" t="n">
        <v>30</v>
      </c>
      <c r="H7" s="40" t="n">
        <f aca="false">IF($A7="","",IF($D7="Arbeit",($F7-$E7)*24-$G7/60,0))</f>
        <v>7.75</v>
      </c>
      <c r="I7" s="40" t="n">
        <f aca="false">IF($A7="","",IF(OR($D7="Urlaub",$D7="Krank",$D7="Feiertag"),0,IFERROR(VLOOKUP($A7,Übersicht!$B$19:$L$33,3,0),0)))</f>
        <v>8</v>
      </c>
      <c r="J7" s="41" t="n">
        <f aca="false">IF($A7="","",$H7-$I7)</f>
        <v>-0.25</v>
      </c>
      <c r="K7" s="27" t="s">
        <v>59</v>
      </c>
    </row>
    <row r="8" customFormat="false" ht="18.75" hidden="false" customHeight="true" outlineLevel="0" collapsed="false">
      <c r="A8" s="20" t="s">
        <v>41</v>
      </c>
      <c r="B8" s="35" t="n">
        <v>46266</v>
      </c>
      <c r="C8" s="36" t="str">
        <f aca="false">IF($B8="","",CHOOSE(WEEKDAY($B8,2),"Mo","Di","Mi","Do","Fr","Sa","So"))</f>
        <v>Di</v>
      </c>
      <c r="D8" s="37" t="s">
        <v>20</v>
      </c>
      <c r="E8" s="38" t="n">
        <v>0.34375</v>
      </c>
      <c r="F8" s="38" t="n">
        <v>0.614583333333333</v>
      </c>
      <c r="G8" s="39" t="n">
        <v>30</v>
      </c>
      <c r="H8" s="40" t="n">
        <f aca="false">IF($A8="","",IF($D8="Arbeit",($F8-$E8)*24-$G8/60,0))</f>
        <v>6</v>
      </c>
      <c r="I8" s="40" t="n">
        <f aca="false">IF($A8="","",IF(OR($D8="Urlaub",$D8="Krank",$D8="Feiertag"),0,IFERROR(VLOOKUP($A8,Übersicht!$B$19:$L$33,3,0),0)))</f>
        <v>6</v>
      </c>
      <c r="J8" s="41" t="n">
        <f aca="false">IF($A8="","",$H8-$I8)</f>
        <v>0</v>
      </c>
      <c r="K8" s="20"/>
    </row>
    <row r="9" customFormat="false" ht="18.75" hidden="false" customHeight="true" outlineLevel="0" collapsed="false">
      <c r="A9" s="27" t="s">
        <v>32</v>
      </c>
      <c r="B9" s="42" t="n">
        <v>46267</v>
      </c>
      <c r="C9" s="36" t="str">
        <f aca="false">IF($B9="","",CHOOSE(WEEKDAY($B9,2),"Mo","Di","Mi","Do","Fr","Sa","So"))</f>
        <v>Mi</v>
      </c>
      <c r="D9" s="43" t="s">
        <v>20</v>
      </c>
      <c r="E9" s="44" t="n">
        <v>0.34375</v>
      </c>
      <c r="F9" s="44" t="n">
        <v>0.729166666666667</v>
      </c>
      <c r="G9" s="45" t="n">
        <v>30</v>
      </c>
      <c r="H9" s="40" t="n">
        <f aca="false">IF($A9="","",IF($D9="Arbeit",($F9-$E9)*24-$G9/60,0))</f>
        <v>8.75</v>
      </c>
      <c r="I9" s="40" t="n">
        <f aca="false">IF($A9="","",IF(OR($D9="Urlaub",$D9="Krank",$D9="Feiertag"),0,IFERROR(VLOOKUP($A9,Übersicht!$B$19:$L$33,3,0),0)))</f>
        <v>8</v>
      </c>
      <c r="J9" s="41" t="n">
        <f aca="false">IF($A9="","",$H9-$I9)</f>
        <v>0.75</v>
      </c>
      <c r="K9" s="27" t="s">
        <v>58</v>
      </c>
    </row>
    <row r="10" customFormat="false" ht="18.75" hidden="false" customHeight="true" outlineLevel="0" collapsed="false">
      <c r="A10" s="20" t="s">
        <v>34</v>
      </c>
      <c r="B10" s="35" t="n">
        <v>46267</v>
      </c>
      <c r="C10" s="36" t="str">
        <f aca="false">IF($B10="","",CHOOSE(WEEKDAY($B10,2),"Mo","Di","Mi","Do","Fr","Sa","So"))</f>
        <v>Mi</v>
      </c>
      <c r="D10" s="37" t="s">
        <v>20</v>
      </c>
      <c r="E10" s="38" t="n">
        <v>0.322916666666667</v>
      </c>
      <c r="F10" s="38" t="n">
        <v>0.697916666666667</v>
      </c>
      <c r="G10" s="39" t="n">
        <v>30</v>
      </c>
      <c r="H10" s="40" t="n">
        <f aca="false">IF($A10="","",IF($D10="Arbeit",($F10-$E10)*24-$G10/60,0))</f>
        <v>8.5</v>
      </c>
      <c r="I10" s="40" t="n">
        <f aca="false">IF($A10="","",IF(OR($D10="Urlaub",$D10="Krank",$D10="Feiertag"),0,IFERROR(VLOOKUP($A10,Übersicht!$B$19:$L$33,3,0),0)))</f>
        <v>8</v>
      </c>
      <c r="J10" s="41" t="n">
        <f aca="false">IF($A10="","",$H10-$I10)</f>
        <v>0.5</v>
      </c>
      <c r="K10" s="20" t="s">
        <v>57</v>
      </c>
    </row>
    <row r="11" customFormat="false" ht="18.75" hidden="false" customHeight="true" outlineLevel="0" collapsed="false">
      <c r="A11" s="27" t="s">
        <v>37</v>
      </c>
      <c r="B11" s="42" t="n">
        <v>46267</v>
      </c>
      <c r="C11" s="36" t="str">
        <f aca="false">IF($B11="","",CHOOSE(WEEKDAY($B11,2),"Mo","Di","Mi","Do","Fr","Sa","So"))</f>
        <v>Mi</v>
      </c>
      <c r="D11" s="43" t="s">
        <v>20</v>
      </c>
      <c r="E11" s="44" t="n">
        <v>0.322916666666667</v>
      </c>
      <c r="F11" s="44" t="n">
        <v>0.65625</v>
      </c>
      <c r="G11" s="45" t="n">
        <v>45</v>
      </c>
      <c r="H11" s="40" t="n">
        <f aca="false">IF($A11="","",IF($D11="Arbeit",($F11-$E11)*24-$G11/60,0))</f>
        <v>7.25</v>
      </c>
      <c r="I11" s="40" t="n">
        <f aca="false">IF($A11="","",IF(OR($D11="Urlaub",$D11="Krank",$D11="Feiertag"),0,IFERROR(VLOOKUP($A11,Übersicht!$B$19:$L$33,3,0),0)))</f>
        <v>7</v>
      </c>
      <c r="J11" s="41" t="n">
        <f aca="false">IF($A11="","",$H11-$I11)</f>
        <v>0.25</v>
      </c>
      <c r="K11" s="27" t="s">
        <v>59</v>
      </c>
    </row>
    <row r="12" customFormat="false" ht="18.75" hidden="false" customHeight="true" outlineLevel="0" collapsed="false">
      <c r="A12" s="20" t="s">
        <v>40</v>
      </c>
      <c r="B12" s="35" t="n">
        <v>46267</v>
      </c>
      <c r="C12" s="36" t="str">
        <f aca="false">IF($B12="","",CHOOSE(WEEKDAY($B12,2),"Mo","Di","Mi","Do","Fr","Sa","So"))</f>
        <v>Mi</v>
      </c>
      <c r="D12" s="37" t="s">
        <v>20</v>
      </c>
      <c r="E12" s="38" t="n">
        <v>0.322916666666667</v>
      </c>
      <c r="F12" s="38" t="n">
        <v>0.666666666666667</v>
      </c>
      <c r="G12" s="39" t="n">
        <v>30</v>
      </c>
      <c r="H12" s="40" t="n">
        <f aca="false">IF($A12="","",IF($D12="Arbeit",($F12-$E12)*24-$G12/60,0))</f>
        <v>7.75</v>
      </c>
      <c r="I12" s="40" t="n">
        <f aca="false">IF($A12="","",IF(OR($D12="Urlaub",$D12="Krank",$D12="Feiertag"),0,IFERROR(VLOOKUP($A12,Übersicht!$B$19:$L$33,3,0),0)))</f>
        <v>8</v>
      </c>
      <c r="J12" s="41" t="n">
        <f aca="false">IF($A12="","",$H12-$I12)</f>
        <v>-0.25</v>
      </c>
      <c r="K12" s="20" t="s">
        <v>58</v>
      </c>
    </row>
    <row r="13" customFormat="false" ht="18.75" hidden="false" customHeight="true" outlineLevel="0" collapsed="false">
      <c r="A13" s="27" t="s">
        <v>41</v>
      </c>
      <c r="B13" s="42" t="n">
        <v>46267</v>
      </c>
      <c r="C13" s="36" t="str">
        <f aca="false">IF($B13="","",CHOOSE(WEEKDAY($B13,2),"Mo","Di","Mi","Do","Fr","Sa","So"))</f>
        <v>Mi</v>
      </c>
      <c r="D13" s="43" t="s">
        <v>20</v>
      </c>
      <c r="E13" s="44" t="n">
        <v>0.333333333333333</v>
      </c>
      <c r="F13" s="44" t="n">
        <v>0.604166666666667</v>
      </c>
      <c r="G13" s="45" t="n">
        <v>30</v>
      </c>
      <c r="H13" s="40" t="n">
        <f aca="false">IF($A13="","",IF($D13="Arbeit",($F13-$E13)*24-$G13/60,0))</f>
        <v>6</v>
      </c>
      <c r="I13" s="40" t="n">
        <f aca="false">IF($A13="","",IF(OR($D13="Urlaub",$D13="Krank",$D13="Feiertag"),0,IFERROR(VLOOKUP($A13,Übersicht!$B$19:$L$33,3,0),0)))</f>
        <v>6</v>
      </c>
      <c r="J13" s="41" t="n">
        <f aca="false">IF($A13="","",$H13-$I13)</f>
        <v>0</v>
      </c>
      <c r="K13" s="27"/>
    </row>
    <row r="14" customFormat="false" ht="18.75" hidden="false" customHeight="true" outlineLevel="0" collapsed="false">
      <c r="A14" s="20" t="s">
        <v>32</v>
      </c>
      <c r="B14" s="35" t="n">
        <v>46268</v>
      </c>
      <c r="C14" s="36" t="str">
        <f aca="false">IF($B14="","",CHOOSE(WEEKDAY($B14,2),"Mo","Di","Mi","Do","Fr","Sa","So"))</f>
        <v>Do</v>
      </c>
      <c r="D14" s="37" t="s">
        <v>20</v>
      </c>
      <c r="E14" s="38" t="n">
        <v>0.322916666666667</v>
      </c>
      <c r="F14" s="38" t="n">
        <v>0.6875</v>
      </c>
      <c r="G14" s="39" t="n">
        <v>45</v>
      </c>
      <c r="H14" s="40" t="n">
        <f aca="false">IF($A14="","",IF($D14="Arbeit",($F14-$E14)*24-$G14/60,0))</f>
        <v>8</v>
      </c>
      <c r="I14" s="40" t="n">
        <f aca="false">IF($A14="","",IF(OR($D14="Urlaub",$D14="Krank",$D14="Feiertag"),0,IFERROR(VLOOKUP($A14,Übersicht!$B$19:$L$33,3,0),0)))</f>
        <v>8</v>
      </c>
      <c r="J14" s="41" t="n">
        <f aca="false">IF($A14="","",$H14-$I14)</f>
        <v>0</v>
      </c>
      <c r="K14" s="20" t="s">
        <v>58</v>
      </c>
    </row>
    <row r="15" customFormat="false" ht="18.75" hidden="false" customHeight="true" outlineLevel="0" collapsed="false">
      <c r="A15" s="27" t="s">
        <v>34</v>
      </c>
      <c r="B15" s="42" t="n">
        <v>46268</v>
      </c>
      <c r="C15" s="36" t="str">
        <f aca="false">IF($B15="","",CHOOSE(WEEKDAY($B15,2),"Mo","Di","Mi","Do","Fr","Sa","So"))</f>
        <v>Do</v>
      </c>
      <c r="D15" s="43" t="s">
        <v>30</v>
      </c>
      <c r="E15" s="44"/>
      <c r="F15" s="44"/>
      <c r="G15" s="45"/>
      <c r="H15" s="40" t="n">
        <f aca="false">IF($A15="","",IF($D15="Arbeit",($F15-$E15)*24-$G15/60,0))</f>
        <v>0</v>
      </c>
      <c r="I15" s="40" t="n">
        <f aca="false">IF($A15="","",IF(OR($D15="Urlaub",$D15="Krank",$D15="Feiertag"),0,IFERROR(VLOOKUP($A15,Übersicht!$B$19:$L$33,3,0),0)))</f>
        <v>0</v>
      </c>
      <c r="J15" s="41" t="n">
        <f aca="false">IF($A15="","",$H15-$I15)</f>
        <v>0</v>
      </c>
      <c r="K15" s="27"/>
    </row>
    <row r="16" customFormat="false" ht="18.75" hidden="false" customHeight="true" outlineLevel="0" collapsed="false">
      <c r="A16" s="20" t="s">
        <v>37</v>
      </c>
      <c r="B16" s="35" t="n">
        <v>46268</v>
      </c>
      <c r="C16" s="36" t="str">
        <f aca="false">IF($B16="","",CHOOSE(WEEKDAY($B16,2),"Mo","Di","Mi","Do","Fr","Sa","So"))</f>
        <v>Do</v>
      </c>
      <c r="D16" s="37" t="s">
        <v>20</v>
      </c>
      <c r="E16" s="38" t="n">
        <v>0.333333333333333</v>
      </c>
      <c r="F16" s="38" t="n">
        <v>0.65625</v>
      </c>
      <c r="G16" s="39" t="n">
        <v>30</v>
      </c>
      <c r="H16" s="40" t="n">
        <f aca="false">IF($A16="","",IF($D16="Arbeit",($F16-$E16)*24-$G16/60,0))</f>
        <v>7.25</v>
      </c>
      <c r="I16" s="40" t="n">
        <f aca="false">IF($A16="","",IF(OR($D16="Urlaub",$D16="Krank",$D16="Feiertag"),0,IFERROR(VLOOKUP($A16,Übersicht!$B$19:$L$33,3,0),0)))</f>
        <v>7</v>
      </c>
      <c r="J16" s="41" t="n">
        <f aca="false">IF($A16="","",$H16-$I16)</f>
        <v>0.25</v>
      </c>
      <c r="K16" s="20" t="s">
        <v>58</v>
      </c>
    </row>
    <row r="17" customFormat="false" ht="18.75" hidden="false" customHeight="true" outlineLevel="0" collapsed="false">
      <c r="A17" s="27" t="s">
        <v>40</v>
      </c>
      <c r="B17" s="42" t="n">
        <v>46268</v>
      </c>
      <c r="C17" s="36" t="str">
        <f aca="false">IF($B17="","",CHOOSE(WEEKDAY($B17,2),"Mo","Di","Mi","Do","Fr","Sa","So"))</f>
        <v>Do</v>
      </c>
      <c r="D17" s="43" t="s">
        <v>20</v>
      </c>
      <c r="E17" s="44" t="n">
        <v>0.333333333333333</v>
      </c>
      <c r="F17" s="44" t="n">
        <v>0.677083333333333</v>
      </c>
      <c r="G17" s="45" t="n">
        <v>30</v>
      </c>
      <c r="H17" s="40" t="n">
        <f aca="false">IF($A17="","",IF($D17="Arbeit",($F17-$E17)*24-$G17/60,0))</f>
        <v>7.75</v>
      </c>
      <c r="I17" s="40" t="n">
        <f aca="false">IF($A17="","",IF(OR($D17="Urlaub",$D17="Krank",$D17="Feiertag"),0,IFERROR(VLOOKUP($A17,Übersicht!$B$19:$L$33,3,0),0)))</f>
        <v>8</v>
      </c>
      <c r="J17" s="41" t="n">
        <f aca="false">IF($A17="","",$H17-$I17)</f>
        <v>-0.25</v>
      </c>
      <c r="K17" s="27" t="s">
        <v>58</v>
      </c>
    </row>
    <row r="18" customFormat="false" ht="18.75" hidden="false" customHeight="true" outlineLevel="0" collapsed="false">
      <c r="A18" s="20" t="s">
        <v>41</v>
      </c>
      <c r="B18" s="35" t="n">
        <v>46268</v>
      </c>
      <c r="C18" s="36" t="str">
        <f aca="false">IF($B18="","",CHOOSE(WEEKDAY($B18,2),"Mo","Di","Mi","Do","Fr","Sa","So"))</f>
        <v>Do</v>
      </c>
      <c r="D18" s="37" t="s">
        <v>20</v>
      </c>
      <c r="E18" s="38" t="n">
        <v>0.322916666666667</v>
      </c>
      <c r="F18" s="38" t="n">
        <v>0.59375</v>
      </c>
      <c r="G18" s="39" t="n">
        <v>45</v>
      </c>
      <c r="H18" s="40" t="n">
        <f aca="false">IF($A18="","",IF($D18="Arbeit",($F18-$E18)*24-$G18/60,0))</f>
        <v>5.75</v>
      </c>
      <c r="I18" s="40" t="n">
        <f aca="false">IF($A18="","",IF(OR($D18="Urlaub",$D18="Krank",$D18="Feiertag"),0,IFERROR(VLOOKUP($A18,Übersicht!$B$19:$L$33,3,0),0)))</f>
        <v>6</v>
      </c>
      <c r="J18" s="41" t="n">
        <f aca="false">IF($A18="","",$H18-$I18)</f>
        <v>-0.25</v>
      </c>
      <c r="K18" s="20" t="s">
        <v>58</v>
      </c>
    </row>
    <row r="19" customFormat="false" ht="18.75" hidden="false" customHeight="true" outlineLevel="0" collapsed="false">
      <c r="A19" s="27" t="s">
        <v>32</v>
      </c>
      <c r="B19" s="42" t="n">
        <v>46269</v>
      </c>
      <c r="C19" s="36" t="str">
        <f aca="false">IF($B19="","",CHOOSE(WEEKDAY($B19,2),"Mo","Di","Mi","Do","Fr","Sa","So"))</f>
        <v>Fr</v>
      </c>
      <c r="D19" s="43" t="s">
        <v>20</v>
      </c>
      <c r="E19" s="44" t="n">
        <v>0.333333333333333</v>
      </c>
      <c r="F19" s="44" t="n">
        <v>0.708333333333333</v>
      </c>
      <c r="G19" s="45" t="n">
        <v>30</v>
      </c>
      <c r="H19" s="40" t="n">
        <f aca="false">IF($A19="","",IF($D19="Arbeit",($F19-$E19)*24-$G19/60,0))</f>
        <v>8.5</v>
      </c>
      <c r="I19" s="40" t="n">
        <f aca="false">IF($A19="","",IF(OR($D19="Urlaub",$D19="Krank",$D19="Feiertag"),0,IFERROR(VLOOKUP($A19,Übersicht!$B$19:$L$33,3,0),0)))</f>
        <v>8</v>
      </c>
      <c r="J19" s="41" t="n">
        <f aca="false">IF($A19="","",$H19-$I19)</f>
        <v>0.5</v>
      </c>
      <c r="K19" s="27" t="s">
        <v>58</v>
      </c>
    </row>
    <row r="20" customFormat="false" ht="18.75" hidden="false" customHeight="true" outlineLevel="0" collapsed="false">
      <c r="A20" s="20" t="s">
        <v>34</v>
      </c>
      <c r="B20" s="35" t="n">
        <v>46269</v>
      </c>
      <c r="C20" s="36" t="str">
        <f aca="false">IF($B20="","",CHOOSE(WEEKDAY($B20,2),"Mo","Di","Mi","Do","Fr","Sa","So"))</f>
        <v>Fr</v>
      </c>
      <c r="D20" s="37" t="s">
        <v>20</v>
      </c>
      <c r="E20" s="38" t="n">
        <v>0.34375</v>
      </c>
      <c r="F20" s="38" t="n">
        <v>0.697916666666667</v>
      </c>
      <c r="G20" s="39" t="n">
        <v>30</v>
      </c>
      <c r="H20" s="40" t="n">
        <f aca="false">IF($A20="","",IF($D20="Arbeit",($F20-$E20)*24-$G20/60,0))</f>
        <v>8</v>
      </c>
      <c r="I20" s="40" t="n">
        <f aca="false">IF($A20="","",IF(OR($D20="Urlaub",$D20="Krank",$D20="Feiertag"),0,IFERROR(VLOOKUP($A20,Übersicht!$B$19:$L$33,3,0),0)))</f>
        <v>8</v>
      </c>
      <c r="J20" s="41" t="n">
        <f aca="false">IF($A20="","",$H20-$I20)</f>
        <v>0</v>
      </c>
      <c r="K20" s="20" t="s">
        <v>58</v>
      </c>
    </row>
    <row r="21" customFormat="false" ht="18.75" hidden="false" customHeight="true" outlineLevel="0" collapsed="false">
      <c r="A21" s="27" t="s">
        <v>37</v>
      </c>
      <c r="B21" s="42" t="n">
        <v>46269</v>
      </c>
      <c r="C21" s="36" t="str">
        <f aca="false">IF($B21="","",CHOOSE(WEEKDAY($B21,2),"Mo","Di","Mi","Do","Fr","Sa","So"))</f>
        <v>Fr</v>
      </c>
      <c r="D21" s="43" t="s">
        <v>20</v>
      </c>
      <c r="E21" s="44" t="n">
        <v>0.34375</v>
      </c>
      <c r="F21" s="44" t="n">
        <v>0.65625</v>
      </c>
      <c r="G21" s="45" t="n">
        <v>30</v>
      </c>
      <c r="H21" s="40" t="n">
        <f aca="false">IF($A21="","",IF($D21="Arbeit",($F21-$E21)*24-$G21/60,0))</f>
        <v>7</v>
      </c>
      <c r="I21" s="40" t="n">
        <f aca="false">IF($A21="","",IF(OR($D21="Urlaub",$D21="Krank",$D21="Feiertag"),0,IFERROR(VLOOKUP($A21,Übersicht!$B$19:$L$33,3,0),0)))</f>
        <v>7</v>
      </c>
      <c r="J21" s="41" t="n">
        <f aca="false">IF($A21="","",$H21-$I21)</f>
        <v>0</v>
      </c>
      <c r="K21" s="27"/>
    </row>
    <row r="22" customFormat="false" ht="18.75" hidden="false" customHeight="true" outlineLevel="0" collapsed="false">
      <c r="A22" s="20" t="s">
        <v>40</v>
      </c>
      <c r="B22" s="35" t="n">
        <v>46269</v>
      </c>
      <c r="C22" s="36" t="str">
        <f aca="false">IF($B22="","",CHOOSE(WEEKDAY($B22,2),"Mo","Di","Mi","Do","Fr","Sa","So"))</f>
        <v>Fr</v>
      </c>
      <c r="D22" s="37" t="s">
        <v>39</v>
      </c>
      <c r="E22" s="38"/>
      <c r="F22" s="38"/>
      <c r="G22" s="39"/>
      <c r="H22" s="40" t="n">
        <f aca="false">IF($A22="","",IF($D22="Arbeit",($F22-$E22)*24-$G22/60,0))</f>
        <v>0</v>
      </c>
      <c r="I22" s="40" t="n">
        <f aca="false">IF($A22="","",IF(OR($D22="Urlaub",$D22="Krank",$D22="Feiertag"),0,IFERROR(VLOOKUP($A22,Übersicht!$B$19:$L$33,3,0),0)))</f>
        <v>8</v>
      </c>
      <c r="J22" s="41" t="n">
        <f aca="false">IF($A22="","",$H22-$I22)</f>
        <v>-8</v>
      </c>
      <c r="K22" s="20"/>
    </row>
    <row r="23" customFormat="false" ht="18.75" hidden="false" customHeight="true" outlineLevel="0" collapsed="false">
      <c r="A23" s="27" t="s">
        <v>41</v>
      </c>
      <c r="B23" s="42" t="n">
        <v>46269</v>
      </c>
      <c r="C23" s="36" t="str">
        <f aca="false">IF($B23="","",CHOOSE(WEEKDAY($B23,2),"Mo","Di","Mi","Do","Fr","Sa","So"))</f>
        <v>Fr</v>
      </c>
      <c r="D23" s="43" t="s">
        <v>20</v>
      </c>
      <c r="E23" s="44" t="n">
        <v>0.333333333333333</v>
      </c>
      <c r="F23" s="44" t="n">
        <v>0.645833333333333</v>
      </c>
      <c r="G23" s="45" t="n">
        <v>45</v>
      </c>
      <c r="H23" s="40" t="n">
        <f aca="false">IF($A23="","",IF($D23="Arbeit",($F23-$E23)*24-$G23/60,0))</f>
        <v>6.75</v>
      </c>
      <c r="I23" s="40" t="n">
        <f aca="false">IF($A23="","",IF(OR($D23="Urlaub",$D23="Krank",$D23="Feiertag"),0,IFERROR(VLOOKUP($A23,Übersicht!$B$19:$L$33,3,0),0)))</f>
        <v>6</v>
      </c>
      <c r="J23" s="41" t="n">
        <f aca="false">IF($A23="","",$H23-$I23)</f>
        <v>0.75</v>
      </c>
      <c r="K23" s="27"/>
    </row>
    <row r="24" customFormat="false" ht="18.75" hidden="false" customHeight="true" outlineLevel="0" collapsed="false">
      <c r="A24" s="20" t="s">
        <v>32</v>
      </c>
      <c r="B24" s="35" t="n">
        <v>46272</v>
      </c>
      <c r="C24" s="36" t="str">
        <f aca="false">IF($B24="","",CHOOSE(WEEKDAY($B24,2),"Mo","Di","Mi","Do","Fr","Sa","So"))</f>
        <v>Mo</v>
      </c>
      <c r="D24" s="37" t="s">
        <v>20</v>
      </c>
      <c r="E24" s="38" t="n">
        <v>0.322916666666667</v>
      </c>
      <c r="F24" s="38" t="n">
        <v>0.6875</v>
      </c>
      <c r="G24" s="39" t="n">
        <v>45</v>
      </c>
      <c r="H24" s="40" t="n">
        <f aca="false">IF($A24="","",IF($D24="Arbeit",($F24-$E24)*24-$G24/60,0))</f>
        <v>8</v>
      </c>
      <c r="I24" s="40" t="n">
        <f aca="false">IF($A24="","",IF(OR($D24="Urlaub",$D24="Krank",$D24="Feiertag"),0,IFERROR(VLOOKUP($A24,Übersicht!$B$19:$L$33,3,0),0)))</f>
        <v>8</v>
      </c>
      <c r="J24" s="41" t="n">
        <f aca="false">IF($A24="","",$H24-$I24)</f>
        <v>0</v>
      </c>
      <c r="K24" s="20" t="s">
        <v>58</v>
      </c>
    </row>
    <row r="25" customFormat="false" ht="18.75" hidden="false" customHeight="true" outlineLevel="0" collapsed="false">
      <c r="A25" s="27" t="s">
        <v>34</v>
      </c>
      <c r="B25" s="42" t="n">
        <v>46272</v>
      </c>
      <c r="C25" s="36" t="str">
        <f aca="false">IF($B25="","",CHOOSE(WEEKDAY($B25,2),"Mo","Di","Mi","Do","Fr","Sa","So"))</f>
        <v>Mo</v>
      </c>
      <c r="D25" s="43" t="s">
        <v>20</v>
      </c>
      <c r="E25" s="44" t="n">
        <v>0.34375</v>
      </c>
      <c r="F25" s="44" t="n">
        <v>0.71875</v>
      </c>
      <c r="G25" s="45" t="n">
        <v>30</v>
      </c>
      <c r="H25" s="40" t="n">
        <f aca="false">IF($A25="","",IF($D25="Arbeit",($F25-$E25)*24-$G25/60,0))</f>
        <v>8.5</v>
      </c>
      <c r="I25" s="40" t="n">
        <f aca="false">IF($A25="","",IF(OR($D25="Urlaub",$D25="Krank",$D25="Feiertag"),0,IFERROR(VLOOKUP($A25,Übersicht!$B$19:$L$33,3,0),0)))</f>
        <v>8</v>
      </c>
      <c r="J25" s="41" t="n">
        <f aca="false">IF($A25="","",$H25-$I25)</f>
        <v>0.5</v>
      </c>
      <c r="K25" s="27" t="s">
        <v>59</v>
      </c>
    </row>
    <row r="26" customFormat="false" ht="18.75" hidden="false" customHeight="true" outlineLevel="0" collapsed="false">
      <c r="A26" s="20" t="s">
        <v>37</v>
      </c>
      <c r="B26" s="35" t="n">
        <v>46272</v>
      </c>
      <c r="C26" s="36" t="str">
        <f aca="false">IF($B26="","",CHOOSE(WEEKDAY($B26,2),"Mo","Di","Mi","Do","Fr","Sa","So"))</f>
        <v>Mo</v>
      </c>
      <c r="D26" s="37" t="s">
        <v>20</v>
      </c>
      <c r="E26" s="38" t="n">
        <v>0.333333333333333</v>
      </c>
      <c r="F26" s="38" t="n">
        <v>0.645833333333333</v>
      </c>
      <c r="G26" s="39" t="n">
        <v>45</v>
      </c>
      <c r="H26" s="40" t="n">
        <f aca="false">IF($A26="","",IF($D26="Arbeit",($F26-$E26)*24-$G26/60,0))</f>
        <v>6.75</v>
      </c>
      <c r="I26" s="40" t="n">
        <f aca="false">IF($A26="","",IF(OR($D26="Urlaub",$D26="Krank",$D26="Feiertag"),0,IFERROR(VLOOKUP($A26,Übersicht!$B$19:$L$33,3,0),0)))</f>
        <v>7</v>
      </c>
      <c r="J26" s="41" t="n">
        <f aca="false">IF($A26="","",$H26-$I26)</f>
        <v>-0.25</v>
      </c>
      <c r="K26" s="20"/>
    </row>
    <row r="27" customFormat="false" ht="18.75" hidden="false" customHeight="true" outlineLevel="0" collapsed="false">
      <c r="A27" s="27" t="s">
        <v>40</v>
      </c>
      <c r="B27" s="42" t="n">
        <v>46272</v>
      </c>
      <c r="C27" s="36" t="str">
        <f aca="false">IF($B27="","",CHOOSE(WEEKDAY($B27,2),"Mo","Di","Mi","Do","Fr","Sa","So"))</f>
        <v>Mo</v>
      </c>
      <c r="D27" s="43" t="s">
        <v>20</v>
      </c>
      <c r="E27" s="44" t="n">
        <v>0.34375</v>
      </c>
      <c r="F27" s="44" t="n">
        <v>0.729166666666667</v>
      </c>
      <c r="G27" s="45" t="n">
        <v>30</v>
      </c>
      <c r="H27" s="40" t="n">
        <f aca="false">IF($A27="","",IF($D27="Arbeit",($F27-$E27)*24-$G27/60,0))</f>
        <v>8.75</v>
      </c>
      <c r="I27" s="40" t="n">
        <f aca="false">IF($A27="","",IF(OR($D27="Urlaub",$D27="Krank",$D27="Feiertag"),0,IFERROR(VLOOKUP($A27,Übersicht!$B$19:$L$33,3,0),0)))</f>
        <v>8</v>
      </c>
      <c r="J27" s="41" t="n">
        <f aca="false">IF($A27="","",$H27-$I27)</f>
        <v>0.75</v>
      </c>
      <c r="K27" s="27"/>
    </row>
    <row r="28" customFormat="false" ht="18.75" hidden="false" customHeight="true" outlineLevel="0" collapsed="false">
      <c r="A28" s="20" t="s">
        <v>41</v>
      </c>
      <c r="B28" s="35" t="n">
        <v>46272</v>
      </c>
      <c r="C28" s="36" t="str">
        <f aca="false">IF($B28="","",CHOOSE(WEEKDAY($B28,2),"Mo","Di","Mi","Do","Fr","Sa","So"))</f>
        <v>Mo</v>
      </c>
      <c r="D28" s="37" t="s">
        <v>20</v>
      </c>
      <c r="E28" s="38" t="n">
        <v>0.333333333333333</v>
      </c>
      <c r="F28" s="38" t="n">
        <v>0.604166666666667</v>
      </c>
      <c r="G28" s="39" t="n">
        <v>30</v>
      </c>
      <c r="H28" s="40" t="n">
        <f aca="false">IF($A28="","",IF($D28="Arbeit",($F28-$E28)*24-$G28/60,0))</f>
        <v>6</v>
      </c>
      <c r="I28" s="40" t="n">
        <f aca="false">IF($A28="","",IF(OR($D28="Urlaub",$D28="Krank",$D28="Feiertag"),0,IFERROR(VLOOKUP($A28,Übersicht!$B$19:$L$33,3,0),0)))</f>
        <v>6</v>
      </c>
      <c r="J28" s="41" t="n">
        <f aca="false">IF($A28="","",$H28-$I28)</f>
        <v>0</v>
      </c>
      <c r="K28" s="20"/>
    </row>
    <row r="29" customFormat="false" ht="18.75" hidden="false" customHeight="true" outlineLevel="0" collapsed="false">
      <c r="A29" s="27" t="s">
        <v>32</v>
      </c>
      <c r="B29" s="42" t="n">
        <v>46273</v>
      </c>
      <c r="C29" s="36" t="str">
        <f aca="false">IF($B29="","",CHOOSE(WEEKDAY($B29,2),"Mo","Di","Mi","Do","Fr","Sa","So"))</f>
        <v>Di</v>
      </c>
      <c r="D29" s="43" t="s">
        <v>20</v>
      </c>
      <c r="E29" s="44" t="n">
        <v>0.322916666666667</v>
      </c>
      <c r="F29" s="44" t="n">
        <v>0.697916666666667</v>
      </c>
      <c r="G29" s="45" t="n">
        <v>45</v>
      </c>
      <c r="H29" s="40" t="n">
        <f aca="false">IF($A29="","",IF($D29="Arbeit",($F29-$E29)*24-$G29/60,0))</f>
        <v>8.25</v>
      </c>
      <c r="I29" s="40" t="n">
        <f aca="false">IF($A29="","",IF(OR($D29="Urlaub",$D29="Krank",$D29="Feiertag"),0,IFERROR(VLOOKUP($A29,Übersicht!$B$19:$L$33,3,0),0)))</f>
        <v>8</v>
      </c>
      <c r="J29" s="41" t="n">
        <f aca="false">IF($A29="","",$H29-$I29)</f>
        <v>0.25</v>
      </c>
      <c r="K29" s="27"/>
    </row>
    <row r="30" customFormat="false" ht="18.75" hidden="false" customHeight="true" outlineLevel="0" collapsed="false">
      <c r="A30" s="20" t="s">
        <v>34</v>
      </c>
      <c r="B30" s="35" t="n">
        <v>46273</v>
      </c>
      <c r="C30" s="36" t="str">
        <f aca="false">IF($B30="","",CHOOSE(WEEKDAY($B30,2),"Mo","Di","Mi","Do","Fr","Sa","So"))</f>
        <v>Di</v>
      </c>
      <c r="D30" s="37" t="s">
        <v>20</v>
      </c>
      <c r="E30" s="38" t="n">
        <v>0.333333333333333</v>
      </c>
      <c r="F30" s="38" t="n">
        <v>0.708333333333333</v>
      </c>
      <c r="G30" s="39" t="n">
        <v>30</v>
      </c>
      <c r="H30" s="40" t="n">
        <f aca="false">IF($A30="","",IF($D30="Arbeit",($F30-$E30)*24-$G30/60,0))</f>
        <v>8.5</v>
      </c>
      <c r="I30" s="40" t="n">
        <f aca="false">IF($A30="","",IF(OR($D30="Urlaub",$D30="Krank",$D30="Feiertag"),0,IFERROR(VLOOKUP($A30,Übersicht!$B$19:$L$33,3,0),0)))</f>
        <v>8</v>
      </c>
      <c r="J30" s="41" t="n">
        <f aca="false">IF($A30="","",$H30-$I30)</f>
        <v>0.5</v>
      </c>
      <c r="K30" s="20"/>
    </row>
    <row r="31" customFormat="false" ht="18.75" hidden="false" customHeight="true" outlineLevel="0" collapsed="false">
      <c r="A31" s="27" t="s">
        <v>37</v>
      </c>
      <c r="B31" s="42" t="n">
        <v>46273</v>
      </c>
      <c r="C31" s="36" t="str">
        <f aca="false">IF($B31="","",CHOOSE(WEEKDAY($B31,2),"Mo","Di","Mi","Do","Fr","Sa","So"))</f>
        <v>Di</v>
      </c>
      <c r="D31" s="43" t="s">
        <v>20</v>
      </c>
      <c r="E31" s="44" t="n">
        <v>0.34375</v>
      </c>
      <c r="F31" s="44" t="n">
        <v>0.697916666666667</v>
      </c>
      <c r="G31" s="45" t="n">
        <v>45</v>
      </c>
      <c r="H31" s="40" t="n">
        <f aca="false">IF($A31="","",IF($D31="Arbeit",($F31-$E31)*24-$G31/60,0))</f>
        <v>7.75</v>
      </c>
      <c r="I31" s="40" t="n">
        <f aca="false">IF($A31="","",IF(OR($D31="Urlaub",$D31="Krank",$D31="Feiertag"),0,IFERROR(VLOOKUP($A31,Übersicht!$B$19:$L$33,3,0),0)))</f>
        <v>7</v>
      </c>
      <c r="J31" s="41" t="n">
        <f aca="false">IF($A31="","",$H31-$I31)</f>
        <v>0.75</v>
      </c>
      <c r="K31" s="27" t="s">
        <v>59</v>
      </c>
    </row>
    <row r="32" customFormat="false" ht="18.75" hidden="false" customHeight="true" outlineLevel="0" collapsed="false">
      <c r="A32" s="20" t="s">
        <v>40</v>
      </c>
      <c r="B32" s="35" t="n">
        <v>46273</v>
      </c>
      <c r="C32" s="36" t="str">
        <f aca="false">IF($B32="","",CHOOSE(WEEKDAY($B32,2),"Mo","Di","Mi","Do","Fr","Sa","So"))</f>
        <v>Di</v>
      </c>
      <c r="D32" s="37" t="s">
        <v>20</v>
      </c>
      <c r="E32" s="38" t="n">
        <v>0.322916666666667</v>
      </c>
      <c r="F32" s="38" t="n">
        <v>0.677083333333333</v>
      </c>
      <c r="G32" s="39" t="n">
        <v>30</v>
      </c>
      <c r="H32" s="40" t="n">
        <f aca="false">IF($A32="","",IF($D32="Arbeit",($F32-$E32)*24-$G32/60,0))</f>
        <v>8</v>
      </c>
      <c r="I32" s="40" t="n">
        <f aca="false">IF($A32="","",IF(OR($D32="Urlaub",$D32="Krank",$D32="Feiertag"),0,IFERROR(VLOOKUP($A32,Übersicht!$B$19:$L$33,3,0),0)))</f>
        <v>8</v>
      </c>
      <c r="J32" s="41" t="n">
        <f aca="false">IF($A32="","",$H32-$I32)</f>
        <v>0</v>
      </c>
      <c r="K32" s="20" t="s">
        <v>59</v>
      </c>
    </row>
    <row r="33" customFormat="false" ht="18.75" hidden="false" customHeight="true" outlineLevel="0" collapsed="false">
      <c r="A33" s="27" t="s">
        <v>41</v>
      </c>
      <c r="B33" s="42" t="n">
        <v>46273</v>
      </c>
      <c r="C33" s="36" t="str">
        <f aca="false">IF($B33="","",CHOOSE(WEEKDAY($B33,2),"Mo","Di","Mi","Do","Fr","Sa","So"))</f>
        <v>Di</v>
      </c>
      <c r="D33" s="43" t="s">
        <v>29</v>
      </c>
      <c r="E33" s="44"/>
      <c r="F33" s="44"/>
      <c r="G33" s="45"/>
      <c r="H33" s="40" t="n">
        <f aca="false">IF($A33="","",IF($D33="Arbeit",($F33-$E33)*24-$G33/60,0))</f>
        <v>0</v>
      </c>
      <c r="I33" s="40" t="n">
        <f aca="false">IF($A33="","",IF(OR($D33="Urlaub",$D33="Krank",$D33="Feiertag"),0,IFERROR(VLOOKUP($A33,Übersicht!$B$19:$L$33,3,0),0)))</f>
        <v>0</v>
      </c>
      <c r="J33" s="41" t="n">
        <f aca="false">IF($A33="","",$H33-$I33)</f>
        <v>0</v>
      </c>
      <c r="K33" s="27"/>
    </row>
    <row r="34" customFormat="false" ht="18.75" hidden="false" customHeight="true" outlineLevel="0" collapsed="false">
      <c r="A34" s="20" t="s">
        <v>32</v>
      </c>
      <c r="B34" s="35" t="n">
        <v>46274</v>
      </c>
      <c r="C34" s="36" t="str">
        <f aca="false">IF($B34="","",CHOOSE(WEEKDAY($B34,2),"Mo","Di","Mi","Do","Fr","Sa","So"))</f>
        <v>Mi</v>
      </c>
      <c r="D34" s="37" t="s">
        <v>20</v>
      </c>
      <c r="E34" s="38" t="n">
        <v>0.322916666666667</v>
      </c>
      <c r="F34" s="38" t="n">
        <v>0.697916666666667</v>
      </c>
      <c r="G34" s="39" t="n">
        <v>30</v>
      </c>
      <c r="H34" s="40" t="n">
        <f aca="false">IF($A34="","",IF($D34="Arbeit",($F34-$E34)*24-$G34/60,0))</f>
        <v>8.5</v>
      </c>
      <c r="I34" s="40" t="n">
        <f aca="false">IF($A34="","",IF(OR($D34="Urlaub",$D34="Krank",$D34="Feiertag"),0,IFERROR(VLOOKUP($A34,Übersicht!$B$19:$L$33,3,0),0)))</f>
        <v>8</v>
      </c>
      <c r="J34" s="41" t="n">
        <f aca="false">IF($A34="","",$H34-$I34)</f>
        <v>0.5</v>
      </c>
      <c r="K34" s="20" t="s">
        <v>57</v>
      </c>
    </row>
    <row r="35" customFormat="false" ht="18.75" hidden="false" customHeight="true" outlineLevel="0" collapsed="false">
      <c r="A35" s="27" t="s">
        <v>34</v>
      </c>
      <c r="B35" s="42" t="n">
        <v>46274</v>
      </c>
      <c r="C35" s="36" t="str">
        <f aca="false">IF($B35="","",CHOOSE(WEEKDAY($B35,2),"Mo","Di","Mi","Do","Fr","Sa","So"))</f>
        <v>Mi</v>
      </c>
      <c r="D35" s="43" t="s">
        <v>20</v>
      </c>
      <c r="E35" s="44" t="n">
        <v>0.333333333333333</v>
      </c>
      <c r="F35" s="44" t="n">
        <v>0.708333333333333</v>
      </c>
      <c r="G35" s="45" t="n">
        <v>45</v>
      </c>
      <c r="H35" s="40" t="n">
        <f aca="false">IF($A35="","",IF($D35="Arbeit",($F35-$E35)*24-$G35/60,0))</f>
        <v>8.25</v>
      </c>
      <c r="I35" s="40" t="n">
        <f aca="false">IF($A35="","",IF(OR($D35="Urlaub",$D35="Krank",$D35="Feiertag"),0,IFERROR(VLOOKUP($A35,Übersicht!$B$19:$L$33,3,0),0)))</f>
        <v>8</v>
      </c>
      <c r="J35" s="41" t="n">
        <f aca="false">IF($A35="","",$H35-$I35)</f>
        <v>0.25</v>
      </c>
      <c r="K35" s="27" t="s">
        <v>57</v>
      </c>
    </row>
    <row r="36" customFormat="false" ht="18.75" hidden="false" customHeight="true" outlineLevel="0" collapsed="false">
      <c r="A36" s="20" t="s">
        <v>37</v>
      </c>
      <c r="B36" s="35" t="n">
        <v>46274</v>
      </c>
      <c r="C36" s="36" t="str">
        <f aca="false">IF($B36="","",CHOOSE(WEEKDAY($B36,2),"Mo","Di","Mi","Do","Fr","Sa","So"))</f>
        <v>Mi</v>
      </c>
      <c r="D36" s="37" t="s">
        <v>20</v>
      </c>
      <c r="E36" s="38" t="n">
        <v>0.34375</v>
      </c>
      <c r="F36" s="38" t="n">
        <v>0.677083333333333</v>
      </c>
      <c r="G36" s="39" t="n">
        <v>30</v>
      </c>
      <c r="H36" s="40" t="n">
        <f aca="false">IF($A36="","",IF($D36="Arbeit",($F36-$E36)*24-$G36/60,0))</f>
        <v>7.5</v>
      </c>
      <c r="I36" s="40" t="n">
        <f aca="false">IF($A36="","",IF(OR($D36="Urlaub",$D36="Krank",$D36="Feiertag"),0,IFERROR(VLOOKUP($A36,Übersicht!$B$19:$L$33,3,0),0)))</f>
        <v>7</v>
      </c>
      <c r="J36" s="41" t="n">
        <f aca="false">IF($A36="","",$H36-$I36)</f>
        <v>0.5</v>
      </c>
      <c r="K36" s="20" t="s">
        <v>59</v>
      </c>
    </row>
    <row r="37" customFormat="false" ht="18.75" hidden="false" customHeight="true" outlineLevel="0" collapsed="false">
      <c r="A37" s="27" t="s">
        <v>40</v>
      </c>
      <c r="B37" s="42" t="n">
        <v>46274</v>
      </c>
      <c r="C37" s="36" t="str">
        <f aca="false">IF($B37="","",CHOOSE(WEEKDAY($B37,2),"Mo","Di","Mi","Do","Fr","Sa","So"))</f>
        <v>Mi</v>
      </c>
      <c r="D37" s="43" t="s">
        <v>20</v>
      </c>
      <c r="E37" s="44" t="n">
        <v>0.333333333333333</v>
      </c>
      <c r="F37" s="44" t="n">
        <v>0.6875</v>
      </c>
      <c r="G37" s="45" t="n">
        <v>30</v>
      </c>
      <c r="H37" s="40" t="n">
        <f aca="false">IF($A37="","",IF($D37="Arbeit",($F37-$E37)*24-$G37/60,0))</f>
        <v>8</v>
      </c>
      <c r="I37" s="40" t="n">
        <f aca="false">IF($A37="","",IF(OR($D37="Urlaub",$D37="Krank",$D37="Feiertag"),0,IFERROR(VLOOKUP($A37,Übersicht!$B$19:$L$33,3,0),0)))</f>
        <v>8</v>
      </c>
      <c r="J37" s="41" t="n">
        <f aca="false">IF($A37="","",$H37-$I37)</f>
        <v>0</v>
      </c>
      <c r="K37" s="27"/>
    </row>
    <row r="38" customFormat="false" ht="18.75" hidden="false" customHeight="true" outlineLevel="0" collapsed="false">
      <c r="A38" s="20" t="s">
        <v>41</v>
      </c>
      <c r="B38" s="35" t="n">
        <v>46274</v>
      </c>
      <c r="C38" s="36" t="str">
        <f aca="false">IF($B38="","",CHOOSE(WEEKDAY($B38,2),"Mo","Di","Mi","Do","Fr","Sa","So"))</f>
        <v>Mi</v>
      </c>
      <c r="D38" s="37" t="s">
        <v>20</v>
      </c>
      <c r="E38" s="38" t="n">
        <v>0.333333333333333</v>
      </c>
      <c r="F38" s="38" t="n">
        <v>0.604166666666667</v>
      </c>
      <c r="G38" s="39" t="n">
        <v>45</v>
      </c>
      <c r="H38" s="40" t="n">
        <f aca="false">IF($A38="","",IF($D38="Arbeit",($F38-$E38)*24-$G38/60,0))</f>
        <v>5.75</v>
      </c>
      <c r="I38" s="40" t="n">
        <f aca="false">IF($A38="","",IF(OR($D38="Urlaub",$D38="Krank",$D38="Feiertag"),0,IFERROR(VLOOKUP($A38,Übersicht!$B$19:$L$33,3,0),0)))</f>
        <v>6</v>
      </c>
      <c r="J38" s="41" t="n">
        <f aca="false">IF($A38="","",$H38-$I38)</f>
        <v>-0.25</v>
      </c>
      <c r="K38" s="20" t="s">
        <v>59</v>
      </c>
    </row>
    <row r="39" customFormat="false" ht="18.75" hidden="false" customHeight="true" outlineLevel="0" collapsed="false">
      <c r="A39" s="27" t="s">
        <v>32</v>
      </c>
      <c r="B39" s="42" t="n">
        <v>46275</v>
      </c>
      <c r="C39" s="36" t="str">
        <f aca="false">IF($B39="","",CHOOSE(WEEKDAY($B39,2),"Mo","Di","Mi","Do","Fr","Sa","So"))</f>
        <v>Do</v>
      </c>
      <c r="D39" s="43" t="s">
        <v>29</v>
      </c>
      <c r="E39" s="44"/>
      <c r="F39" s="44"/>
      <c r="G39" s="45"/>
      <c r="H39" s="40" t="n">
        <f aca="false">IF($A39="","",IF($D39="Arbeit",($F39-$E39)*24-$G39/60,0))</f>
        <v>0</v>
      </c>
      <c r="I39" s="40" t="n">
        <f aca="false">IF($A39="","",IF(OR($D39="Urlaub",$D39="Krank",$D39="Feiertag"),0,IFERROR(VLOOKUP($A39,Übersicht!$B$19:$L$33,3,0),0)))</f>
        <v>0</v>
      </c>
      <c r="J39" s="41" t="n">
        <f aca="false">IF($A39="","",$H39-$I39)</f>
        <v>0</v>
      </c>
      <c r="K39" s="27"/>
    </row>
    <row r="40" customFormat="false" ht="18.75" hidden="false" customHeight="true" outlineLevel="0" collapsed="false">
      <c r="A40" s="20" t="s">
        <v>34</v>
      </c>
      <c r="B40" s="35" t="n">
        <v>46275</v>
      </c>
      <c r="C40" s="36" t="str">
        <f aca="false">IF($B40="","",CHOOSE(WEEKDAY($B40,2),"Mo","Di","Mi","Do","Fr","Sa","So"))</f>
        <v>Do</v>
      </c>
      <c r="D40" s="37" t="s">
        <v>20</v>
      </c>
      <c r="E40" s="38" t="n">
        <v>0.322916666666667</v>
      </c>
      <c r="F40" s="38" t="n">
        <v>0.708333333333333</v>
      </c>
      <c r="G40" s="39" t="n">
        <v>30</v>
      </c>
      <c r="H40" s="40" t="n">
        <f aca="false">IF($A40="","",IF($D40="Arbeit",($F40-$E40)*24-$G40/60,0))</f>
        <v>8.75</v>
      </c>
      <c r="I40" s="40" t="n">
        <f aca="false">IF($A40="","",IF(OR($D40="Urlaub",$D40="Krank",$D40="Feiertag"),0,IFERROR(VLOOKUP($A40,Übersicht!$B$19:$L$33,3,0),0)))</f>
        <v>8</v>
      </c>
      <c r="J40" s="41" t="n">
        <f aca="false">IF($A40="","",$H40-$I40)</f>
        <v>0.75</v>
      </c>
      <c r="K40" s="20"/>
    </row>
    <row r="41" customFormat="false" ht="18.75" hidden="false" customHeight="true" outlineLevel="0" collapsed="false">
      <c r="A41" s="27" t="s">
        <v>37</v>
      </c>
      <c r="B41" s="42" t="n">
        <v>46275</v>
      </c>
      <c r="C41" s="36" t="str">
        <f aca="false">IF($B41="","",CHOOSE(WEEKDAY($B41,2),"Mo","Di","Mi","Do","Fr","Sa","So"))</f>
        <v>Do</v>
      </c>
      <c r="D41" s="43" t="s">
        <v>20</v>
      </c>
      <c r="E41" s="44" t="n">
        <v>0.333333333333333</v>
      </c>
      <c r="F41" s="44" t="n">
        <v>0.65625</v>
      </c>
      <c r="G41" s="45" t="n">
        <v>45</v>
      </c>
      <c r="H41" s="40" t="n">
        <f aca="false">IF($A41="","",IF($D41="Arbeit",($F41-$E41)*24-$G41/60,0))</f>
        <v>7</v>
      </c>
      <c r="I41" s="40" t="n">
        <f aca="false">IF($A41="","",IF(OR($D41="Urlaub",$D41="Krank",$D41="Feiertag"),0,IFERROR(VLOOKUP($A41,Übersicht!$B$19:$L$33,3,0),0)))</f>
        <v>7</v>
      </c>
      <c r="J41" s="41" t="n">
        <f aca="false">IF($A41="","",$H41-$I41)</f>
        <v>0</v>
      </c>
      <c r="K41" s="27" t="s">
        <v>59</v>
      </c>
    </row>
    <row r="42" customFormat="false" ht="18.75" hidden="false" customHeight="true" outlineLevel="0" collapsed="false">
      <c r="A42" s="20" t="s">
        <v>40</v>
      </c>
      <c r="B42" s="35" t="n">
        <v>46275</v>
      </c>
      <c r="C42" s="36" t="str">
        <f aca="false">IF($B42="","",CHOOSE(WEEKDAY($B42,2),"Mo","Di","Mi","Do","Fr","Sa","So"))</f>
        <v>Do</v>
      </c>
      <c r="D42" s="37" t="s">
        <v>20</v>
      </c>
      <c r="E42" s="38" t="n">
        <v>0.34375</v>
      </c>
      <c r="F42" s="38" t="n">
        <v>0.6875</v>
      </c>
      <c r="G42" s="39" t="n">
        <v>30</v>
      </c>
      <c r="H42" s="40" t="n">
        <f aca="false">IF($A42="","",IF($D42="Arbeit",($F42-$E42)*24-$G42/60,0))</f>
        <v>7.75</v>
      </c>
      <c r="I42" s="40" t="n">
        <f aca="false">IF($A42="","",IF(OR($D42="Urlaub",$D42="Krank",$D42="Feiertag"),0,IFERROR(VLOOKUP($A42,Übersicht!$B$19:$L$33,3,0),0)))</f>
        <v>8</v>
      </c>
      <c r="J42" s="41" t="n">
        <f aca="false">IF($A42="","",$H42-$I42)</f>
        <v>-0.25</v>
      </c>
      <c r="K42" s="20"/>
    </row>
    <row r="43" customFormat="false" ht="18.75" hidden="false" customHeight="true" outlineLevel="0" collapsed="false">
      <c r="A43" s="27" t="s">
        <v>41</v>
      </c>
      <c r="B43" s="42" t="n">
        <v>46275</v>
      </c>
      <c r="C43" s="36" t="str">
        <f aca="false">IF($B43="","",CHOOSE(WEEKDAY($B43,2),"Mo","Di","Mi","Do","Fr","Sa","So"))</f>
        <v>Do</v>
      </c>
      <c r="D43" s="43" t="s">
        <v>20</v>
      </c>
      <c r="E43" s="44" t="n">
        <v>0.34375</v>
      </c>
      <c r="F43" s="44" t="n">
        <v>0.625</v>
      </c>
      <c r="G43" s="45" t="n">
        <v>30</v>
      </c>
      <c r="H43" s="40" t="n">
        <f aca="false">IF($A43="","",IF($D43="Arbeit",($F43-$E43)*24-$G43/60,0))</f>
        <v>6.25</v>
      </c>
      <c r="I43" s="40" t="n">
        <f aca="false">IF($A43="","",IF(OR($D43="Urlaub",$D43="Krank",$D43="Feiertag"),0,IFERROR(VLOOKUP($A43,Übersicht!$B$19:$L$33,3,0),0)))</f>
        <v>6</v>
      </c>
      <c r="J43" s="41" t="n">
        <f aca="false">IF($A43="","",$H43-$I43)</f>
        <v>0.25</v>
      </c>
      <c r="K43" s="27"/>
    </row>
    <row r="44" customFormat="false" ht="18.75" hidden="false" customHeight="true" outlineLevel="0" collapsed="false">
      <c r="A44" s="20" t="s">
        <v>32</v>
      </c>
      <c r="B44" s="35" t="n">
        <v>46276</v>
      </c>
      <c r="C44" s="36" t="str">
        <f aca="false">IF($B44="","",CHOOSE(WEEKDAY($B44,2),"Mo","Di","Mi","Do","Fr","Sa","So"))</f>
        <v>Fr</v>
      </c>
      <c r="D44" s="37" t="s">
        <v>29</v>
      </c>
      <c r="E44" s="38"/>
      <c r="F44" s="38"/>
      <c r="G44" s="39"/>
      <c r="H44" s="40" t="n">
        <f aca="false">IF($A44="","",IF($D44="Arbeit",($F44-$E44)*24-$G44/60,0))</f>
        <v>0</v>
      </c>
      <c r="I44" s="40" t="n">
        <f aca="false">IF($A44="","",IF(OR($D44="Urlaub",$D44="Krank",$D44="Feiertag"),0,IFERROR(VLOOKUP($A44,Übersicht!$B$19:$L$33,3,0),0)))</f>
        <v>0</v>
      </c>
      <c r="J44" s="41" t="n">
        <f aca="false">IF($A44="","",$H44-$I44)</f>
        <v>0</v>
      </c>
      <c r="K44" s="20"/>
    </row>
    <row r="45" customFormat="false" ht="18.75" hidden="false" customHeight="true" outlineLevel="0" collapsed="false">
      <c r="A45" s="27" t="s">
        <v>34</v>
      </c>
      <c r="B45" s="42" t="n">
        <v>46276</v>
      </c>
      <c r="C45" s="36" t="str">
        <f aca="false">IF($B45="","",CHOOSE(WEEKDAY($B45,2),"Mo","Di","Mi","Do","Fr","Sa","So"))</f>
        <v>Fr</v>
      </c>
      <c r="D45" s="43" t="s">
        <v>20</v>
      </c>
      <c r="E45" s="44" t="n">
        <v>0.333333333333333</v>
      </c>
      <c r="F45" s="44" t="n">
        <v>0.71875</v>
      </c>
      <c r="G45" s="45" t="n">
        <v>30</v>
      </c>
      <c r="H45" s="40" t="n">
        <f aca="false">IF($A45="","",IF($D45="Arbeit",($F45-$E45)*24-$G45/60,0))</f>
        <v>8.75</v>
      </c>
      <c r="I45" s="40" t="n">
        <f aca="false">IF($A45="","",IF(OR($D45="Urlaub",$D45="Krank",$D45="Feiertag"),0,IFERROR(VLOOKUP($A45,Übersicht!$B$19:$L$33,3,0),0)))</f>
        <v>8</v>
      </c>
      <c r="J45" s="41" t="n">
        <f aca="false">IF($A45="","",$H45-$I45)</f>
        <v>0.75</v>
      </c>
      <c r="K45" s="27" t="s">
        <v>58</v>
      </c>
    </row>
    <row r="46" customFormat="false" ht="18.75" hidden="false" customHeight="true" outlineLevel="0" collapsed="false">
      <c r="A46" s="20" t="s">
        <v>37</v>
      </c>
      <c r="B46" s="35" t="n">
        <v>46276</v>
      </c>
      <c r="C46" s="36" t="str">
        <f aca="false">IF($B46="","",CHOOSE(WEEKDAY($B46,2),"Mo","Di","Mi","Do","Fr","Sa","So"))</f>
        <v>Fr</v>
      </c>
      <c r="D46" s="37" t="s">
        <v>20</v>
      </c>
      <c r="E46" s="38" t="n">
        <v>0.333333333333333</v>
      </c>
      <c r="F46" s="38" t="n">
        <v>0.65625</v>
      </c>
      <c r="G46" s="39" t="n">
        <v>45</v>
      </c>
      <c r="H46" s="40" t="n">
        <f aca="false">IF($A46="","",IF($D46="Arbeit",($F46-$E46)*24-$G46/60,0))</f>
        <v>7</v>
      </c>
      <c r="I46" s="40" t="n">
        <f aca="false">IF($A46="","",IF(OR($D46="Urlaub",$D46="Krank",$D46="Feiertag"),0,IFERROR(VLOOKUP($A46,Übersicht!$B$19:$L$33,3,0),0)))</f>
        <v>7</v>
      </c>
      <c r="J46" s="41" t="n">
        <f aca="false">IF($A46="","",$H46-$I46)</f>
        <v>0</v>
      </c>
      <c r="K46" s="20"/>
    </row>
    <row r="47" customFormat="false" ht="18.75" hidden="false" customHeight="true" outlineLevel="0" collapsed="false">
      <c r="A47" s="27" t="s">
        <v>40</v>
      </c>
      <c r="B47" s="42" t="n">
        <v>46276</v>
      </c>
      <c r="C47" s="36" t="str">
        <f aca="false">IF($B47="","",CHOOSE(WEEKDAY($B47,2),"Mo","Di","Mi","Do","Fr","Sa","So"))</f>
        <v>Fr</v>
      </c>
      <c r="D47" s="43" t="s">
        <v>20</v>
      </c>
      <c r="E47" s="44" t="n">
        <v>0.34375</v>
      </c>
      <c r="F47" s="44" t="n">
        <v>0.697916666666667</v>
      </c>
      <c r="G47" s="45" t="n">
        <v>30</v>
      </c>
      <c r="H47" s="40" t="n">
        <f aca="false">IF($A47="","",IF($D47="Arbeit",($F47-$E47)*24-$G47/60,0))</f>
        <v>8</v>
      </c>
      <c r="I47" s="40" t="n">
        <f aca="false">IF($A47="","",IF(OR($D47="Urlaub",$D47="Krank",$D47="Feiertag"),0,IFERROR(VLOOKUP($A47,Übersicht!$B$19:$L$33,3,0),0)))</f>
        <v>8</v>
      </c>
      <c r="J47" s="41" t="n">
        <f aca="false">IF($A47="","",$H47-$I47)</f>
        <v>0</v>
      </c>
      <c r="K47" s="27"/>
    </row>
    <row r="48" customFormat="false" ht="18.75" hidden="false" customHeight="true" outlineLevel="0" collapsed="false">
      <c r="A48" s="20" t="s">
        <v>41</v>
      </c>
      <c r="B48" s="35" t="n">
        <v>46276</v>
      </c>
      <c r="C48" s="36" t="str">
        <f aca="false">IF($B48="","",CHOOSE(WEEKDAY($B48,2),"Mo","Di","Mi","Do","Fr","Sa","So"))</f>
        <v>Fr</v>
      </c>
      <c r="D48" s="37" t="s">
        <v>20</v>
      </c>
      <c r="E48" s="38" t="n">
        <v>0.333333333333333</v>
      </c>
      <c r="F48" s="38" t="n">
        <v>0.604166666666667</v>
      </c>
      <c r="G48" s="39" t="n">
        <v>30</v>
      </c>
      <c r="H48" s="40" t="n">
        <f aca="false">IF($A48="","",IF($D48="Arbeit",($F48-$E48)*24-$G48/60,0))</f>
        <v>6</v>
      </c>
      <c r="I48" s="40" t="n">
        <f aca="false">IF($A48="","",IF(OR($D48="Urlaub",$D48="Krank",$D48="Feiertag"),0,IFERROR(VLOOKUP($A48,Übersicht!$B$19:$L$33,3,0),0)))</f>
        <v>6</v>
      </c>
      <c r="J48" s="41" t="n">
        <f aca="false">IF($A48="","",$H48-$I48)</f>
        <v>0</v>
      </c>
      <c r="K48" s="20" t="s">
        <v>57</v>
      </c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customFormat="false" ht="15" hidden="false" customHeight="fals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customFormat="false" ht="15" hidden="false" customHeight="fals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</sheetData>
  <autoFilter ref="A3:K48"/>
  <mergeCells count="2">
    <mergeCell ref="A1:K1"/>
    <mergeCell ref="A2:K2"/>
  </mergeCells>
  <conditionalFormatting sqref="D4:D400">
    <cfRule type="expression" priority="2" aboveAverage="0" equalAverage="0" bottom="0" percent="0" rank="0" text="" dxfId="14">
      <formula>$D4="Urlaub"</formula>
    </cfRule>
    <cfRule type="expression" priority="3" aboveAverage="0" equalAverage="0" bottom="0" percent="0" rank="0" text="" dxfId="15">
      <formula>$D4="Krank"</formula>
    </cfRule>
    <cfRule type="expression" priority="4" aboveAverage="0" equalAverage="0" bottom="0" percent="0" rank="0" text="" dxfId="16">
      <formula>$D4="Feiertag"</formula>
    </cfRule>
    <cfRule type="expression" priority="5" aboveAverage="0" equalAverage="0" bottom="0" percent="0" rank="0" text="" dxfId="17">
      <formula>$D4="Gleitzeitausgleich"</formula>
    </cfRule>
  </conditionalFormatting>
  <conditionalFormatting sqref="J4:J400">
    <cfRule type="cellIs" priority="6" operator="greaterThan" aboveAverage="0" equalAverage="0" bottom="0" percent="0" rank="0" text="" dxfId="0">
      <formula>0</formula>
    </cfRule>
    <cfRule type="cellIs" priority="7" operator="lessThan" aboveAverage="0" equalAverage="0" bottom="0" percent="0" rank="0" text="" dxfId="1">
      <formula>0</formula>
    </cfRule>
  </conditionalFormatting>
  <conditionalFormatting sqref="H4:H400">
    <cfRule type="cellIs" priority="8" operator="greaterThan" aboveAverage="0" equalAverage="0" bottom="0" percent="0" rank="0" text="" dxfId="15">
      <formula>10</formula>
    </cfRule>
  </conditionalFormatting>
  <dataValidations count="2">
    <dataValidation allowBlank="true" errorStyle="stop" operator="between" showDropDown="false" showErrorMessage="true" showInputMessage="false" sqref="A4:A400" type="list">
      <formula1>Übersicht!$B$19:$B$33</formula1>
      <formula2>0</formula2>
    </dataValidation>
    <dataValidation allowBlank="true" errorStyle="stop" operator="between" showDropDown="false" showErrorMessage="true" showInputMessage="false" sqref="D4:D400" type="list">
      <formula1>Listen!$A$2:$A$6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18</v>
      </c>
    </row>
    <row r="2" customFormat="false" ht="15" hidden="false" customHeight="false" outlineLevel="0" collapsed="false">
      <c r="A2" s="0" t="s">
        <v>20</v>
      </c>
    </row>
    <row r="3" customFormat="false" ht="15" hidden="false" customHeight="false" outlineLevel="0" collapsed="false">
      <c r="A3" s="0" t="s">
        <v>29</v>
      </c>
    </row>
    <row r="4" customFormat="false" ht="15" hidden="false" customHeight="false" outlineLevel="0" collapsed="false">
      <c r="A4" s="0" t="s">
        <v>30</v>
      </c>
    </row>
    <row r="5" customFormat="false" ht="15" hidden="false" customHeight="false" outlineLevel="0" collapsed="false">
      <c r="A5" s="0" t="s">
        <v>36</v>
      </c>
    </row>
    <row r="6" customFormat="false" ht="15" hidden="false" customHeight="false" outlineLevel="0" collapsed="false">
      <c r="A6" s="0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2026-09-07T12:32:59Z</dcterms:created>
  <dc:creator>openpyxl</dc:creator>
  <dc:description/>
  <dc:language>en-US</dc:language>
  <cp:lastModifiedBy/>
  <dcterms:modified xsi:type="dcterms:W3CDTF">2026-09-07T12:33:01Z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