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Übersicht" sheetId="1" state="visible" r:id="rId3"/>
    <sheet name="Zeiterfassung" sheetId="2" state="visible" r:id="rId4"/>
    <sheet name="Mitarbeiter" sheetId="3" state="visible" r:id="rId5"/>
  </sheets>
  <definedNames>
    <definedName function="false" hidden="false" localSheetId="2" name="_xlnm.Print_Titles" vbProcedure="false">Mitarbeiter!$1:$4</definedName>
    <definedName function="false" hidden="false" localSheetId="1" name="_xlnm.Print_Titles" vbProcedure="false">Zeiterfassung!$1:$4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<sst xmlns="http://schemas.openxmlformats.org/spreadsheetml/2006/main" count="206" uniqueCount="84">
  <si>
    <t xml:space="preserve">ARBEITSZEITERFASSUNG  ·  ÜBERSICHT</t>
  </si>
  <si>
    <t xml:space="preserve">Team-Auswertung  ·  Muster GmbH  ·  Jahr 2026</t>
  </si>
  <si>
    <t xml:space="preserve">EINSTELLUNGEN</t>
  </si>
  <si>
    <t xml:space="preserve">MITARBEITER</t>
  </si>
  <si>
    <t xml:space="preserve">IST-STUNDEN GESAMT</t>
  </si>
  <si>
    <t xml:space="preserve">Firmenname</t>
  </si>
  <si>
    <t xml:space="preserve">Muster GmbH</t>
  </si>
  <si>
    <t xml:space="preserve">Auswertung von</t>
  </si>
  <si>
    <t xml:space="preserve">SALDO GESAMT (STD.)</t>
  </si>
  <si>
    <t xml:space="preserve">URLAUBSTAGE GESAMT</t>
  </si>
  <si>
    <t xml:space="preserve">Auswertung bis</t>
  </si>
  <si>
    <t xml:space="preserve">TEAM-AUSWERTUNG IM ZEITRAUM</t>
  </si>
  <si>
    <t xml:space="preserve">Personalnr.</t>
  </si>
  <si>
    <t xml:space="preserve">Name</t>
  </si>
  <si>
    <t xml:space="preserve">Abteilung</t>
  </si>
  <si>
    <t xml:space="preserve">Soll-Std.</t>
  </si>
  <si>
    <t xml:space="preserve">Ist-Std.</t>
  </si>
  <si>
    <t xml:space="preserve">Saldo</t>
  </si>
  <si>
    <t xml:space="preserve">Urlaub (Tage)</t>
  </si>
  <si>
    <t xml:space="preserve">Krank (Tage)</t>
  </si>
  <si>
    <t xml:space="preserve">Fortbild. (Tage)</t>
  </si>
  <si>
    <t xml:space="preserve">Summe / Ø</t>
  </si>
  <si>
    <t xml:space="preserve">LEGENDE &amp; ANLEITUNG</t>
  </si>
  <si>
    <t xml:space="preserve">1.</t>
  </si>
  <si>
    <t xml:space="preserve">Stammdaten im Blatt „Mitarbeiter“ pflegen (Name, Abteilung, Wochenstunden). Das Tagessoll wird automatisch berechnet.</t>
  </si>
  <si>
    <t xml:space="preserve">2.</t>
  </si>
  <si>
    <t xml:space="preserve">Zeiten im Blatt „Zeiterfassung“ erfassen: Datum, Mitarbeiter, Kategorie sowie Beginn/Ende/Pause. Ist-Std., Soll-Std. und Saldo rechnen sich automatisch.</t>
  </si>
  <si>
    <t xml:space="preserve">3.</t>
  </si>
  <si>
    <t xml:space="preserve">Diese Übersicht wertet den oben gewählten Zeitraum (von/bis) automatisch je Mitarbeiter aus.</t>
  </si>
  <si>
    <t xml:space="preserve">Kategorien:</t>
  </si>
  <si>
    <t xml:space="preserve">Arbeit = gearbeitete Zeit · Urlaub · Krank · Feiertag · Fortbildung</t>
  </si>
  <si>
    <t xml:space="preserve">Gutschrift:</t>
  </si>
  <si>
    <t xml:space="preserve">Bei Urlaub, Krank und Feiertag wird das Tagessoll gutgeschrieben (Saldo = 0). Fortbildung zählt als gearbeitete Zeit.</t>
  </si>
  <si>
    <t xml:space="preserve">Saldo:</t>
  </si>
  <si>
    <t xml:space="preserve">Grün = Überstunden (+), Rot = Minusstunden (−). Alle Stunden sind Dezimalstunden (z. B. 8,50 = 8 Std 30 Min).</t>
  </si>
  <si>
    <t xml:space="preserve">Eingabe:</t>
  </si>
  <si>
    <t xml:space="preserve">Gelb hinterlegte Zellen sind zum Ausfüllen vorgesehen. Neue Zeilen: Formeln der letzten Zeile nach unten kopieren.</t>
  </si>
  <si>
    <t xml:space="preserve">ARBEITSZEITERFASSUNG</t>
  </si>
  <si>
    <t xml:space="preserve">Tägliche Zeiterfassung für mehrere Mitarbeiter  ·  Muster GmbH  ·  Jahr 2026</t>
  </si>
  <si>
    <t xml:space="preserve">Datum</t>
  </si>
  <si>
    <t xml:space="preserve">Tag</t>
  </si>
  <si>
    <t xml:space="preserve">Mitarbeiter</t>
  </si>
  <si>
    <t xml:space="preserve">Kategorie</t>
  </si>
  <si>
    <t xml:space="preserve">Beginn</t>
  </si>
  <si>
    <t xml:space="preserve">Ende</t>
  </si>
  <si>
    <t xml:space="preserve">Pause</t>
  </si>
  <si>
    <t xml:space="preserve">Notiz</t>
  </si>
  <si>
    <t xml:space="preserve">Anna Bergmann</t>
  </si>
  <si>
    <t xml:space="preserve">Feiertag</t>
  </si>
  <si>
    <t xml:space="preserve">Tag der Arbeit</t>
  </si>
  <si>
    <t xml:space="preserve">Thomas Vogel</t>
  </si>
  <si>
    <t xml:space="preserve">Sabine Krüger</t>
  </si>
  <si>
    <t xml:space="preserve">Michael Wagner</t>
  </si>
  <si>
    <t xml:space="preserve">Julia Hoffmann</t>
  </si>
  <si>
    <t xml:space="preserve">Arbeit</t>
  </si>
  <si>
    <t xml:space="preserve">Vertretung Empfang</t>
  </si>
  <si>
    <t xml:space="preserve">Projektabschluss Angebot</t>
  </si>
  <si>
    <t xml:space="preserve">Krank</t>
  </si>
  <si>
    <t xml:space="preserve">Krankmeldung eingegangen</t>
  </si>
  <si>
    <t xml:space="preserve">Arzttermin, früher gegangen</t>
  </si>
  <si>
    <t xml:space="preserve">Fortbildung</t>
  </si>
  <si>
    <t xml:space="preserve">Schulung IT-Sicherheit</t>
  </si>
  <si>
    <t xml:space="preserve">Urlaub</t>
  </si>
  <si>
    <t xml:space="preserve">Jahresurlaub</t>
  </si>
  <si>
    <t xml:space="preserve">Server-Migration</t>
  </si>
  <si>
    <t xml:space="preserve">Christi Himmelfahrt</t>
  </si>
  <si>
    <t xml:space="preserve">Mehrarbeit Auftragsspitze</t>
  </si>
  <si>
    <t xml:space="preserve">STAMMDATEN  ·  MITARBEITER</t>
  </si>
  <si>
    <t xml:space="preserve">Muster GmbH  ·  Personalverwaltung  ·  Geschäftsjahr 2026</t>
  </si>
  <si>
    <t xml:space="preserve">Position</t>
  </si>
  <si>
    <t xml:space="preserve">Wochenstd.</t>
  </si>
  <si>
    <t xml:space="preserve">Tagessoll (Std.)</t>
  </si>
  <si>
    <t xml:space="preserve">Eintrittsdatum</t>
  </si>
  <si>
    <t xml:space="preserve">Urlaubsanspruch (Tage)</t>
  </si>
  <si>
    <t xml:space="preserve">Verwaltung</t>
  </si>
  <si>
    <t xml:space="preserve">Sachbearbeiterin</t>
  </si>
  <si>
    <t xml:space="preserve">Vertrieb</t>
  </si>
  <si>
    <t xml:space="preserve">Vertriebsmitarbeiter</t>
  </si>
  <si>
    <t xml:space="preserve">Produktion</t>
  </si>
  <si>
    <t xml:space="preserve">Teamleiterin</t>
  </si>
  <si>
    <t xml:space="preserve">IT</t>
  </si>
  <si>
    <t xml:space="preserve">Systemadministrator</t>
  </si>
  <si>
    <t xml:space="preserve">Assistenz (Teilzeit)</t>
  </si>
  <si>
    <t xml:space="preserve">Hinweis: Gelb hinterlegte Zellen bearbeiten. Das Tagessoll wird automatisch aus den Wochenstunden berechnet (Wochenstd. ÷ 5).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</si>
</sst>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0.00"/>
    <numFmt numFmtId="167" formatCode="dd\.mm\.yyyy"/>
    <numFmt numFmtId="168" formatCode="\+0.00;\-0.00;0.00"/>
    <numFmt numFmtId="169" formatCode="General"/>
    <numFmt numFmtId="170" formatCode="hh:mm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sz val="10"/>
      <color rgb="FFFFFFFF"/>
      <name val="Calibri"/>
      <family val="0"/>
      <charset val="1"/>
    </font>
    <font>
      <b val="true"/>
      <sz val="11"/>
      <color rgb="FF16414B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10"/>
      <color rgb="FF1A2E33"/>
      <name val="Calibri"/>
      <family val="0"/>
      <charset val="1"/>
    </font>
    <font>
      <sz val="10"/>
      <color rgb="FF1A2E33"/>
      <name val="Calibri"/>
      <family val="0"/>
      <charset val="1"/>
    </font>
    <font>
      <b val="true"/>
      <sz val="18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1"/>
      <color rgb="FF1A2E33"/>
      <name val="Calibri"/>
      <family val="0"/>
      <charset val="1"/>
    </font>
    <font>
      <b val="true"/>
      <sz val="11"/>
      <color rgb="FF1A2E33"/>
      <name val="Calibri"/>
      <family val="0"/>
      <charset val="1"/>
    </font>
    <font>
      <b val="true"/>
      <sz val="10"/>
      <color rgb="FF16414B"/>
      <name val="Calibri"/>
      <family val="0"/>
      <charset val="1"/>
    </font>
    <font>
      <b val="true"/>
      <sz val="15"/>
      <color rgb="FFFFFFFF"/>
      <name val="Calibri"/>
      <family val="0"/>
      <charset val="1"/>
    </font>
    <font>
      <i val="true"/>
      <sz val="9"/>
      <color rgb="FF16414B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6414B"/>
        <bgColor rgb="FF1A2E33"/>
      </patternFill>
    </fill>
    <fill>
      <patternFill patternType="solid">
        <fgColor rgb="FF2C5A63"/>
        <bgColor rgb="FF16414B"/>
      </patternFill>
    </fill>
    <fill>
      <patternFill patternType="solid">
        <fgColor rgb="FFEAF0F1"/>
        <bgColor rgb="FFE4E9EA"/>
      </patternFill>
    </fill>
    <fill>
      <patternFill patternType="solid">
        <fgColor rgb="FFFCF3D6"/>
        <bgColor rgb="FFF5F8F8"/>
      </patternFill>
    </fill>
    <fill>
      <patternFill patternType="solid">
        <fgColor rgb="FFF5F8F8"/>
        <bgColor rgb="FFFFFFFF"/>
      </patternFill>
    </fill>
    <fill>
      <patternFill patternType="solid">
        <fgColor rgb="FFFFFFFF"/>
        <bgColor rgb="FFF5F8F8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D6D8"/>
      </left>
      <right/>
      <top style="thin">
        <color rgb="FFC9D6D8"/>
      </top>
      <bottom style="thin">
        <color rgb="FFC9D6D8"/>
      </bottom>
      <diagonal/>
    </border>
    <border diagonalUp="false" diagonalDown="false">
      <left style="thin">
        <color rgb="FFC9D6D8"/>
      </left>
      <right style="thin">
        <color rgb="FFC9D6D8"/>
      </right>
      <top style="thin">
        <color rgb="FFC9D6D8"/>
      </top>
      <bottom style="thin">
        <color rgb="FFC9D6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0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2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2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2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2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2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2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12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2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ont>
        <name val="Calibri"/>
        <charset val="1"/>
        <family val="0"/>
        <b val="1"/>
        <color rgb="FFB00020"/>
      </font>
    </dxf>
    <dxf>
      <font>
        <name val="Calibri"/>
        <charset val="1"/>
        <family val="0"/>
        <b val="1"/>
        <color rgb="FF1E7A46"/>
      </font>
    </dxf>
    <dxf>
      <fill>
        <patternFill>
          <bgColor rgb="FFD6E8F5"/>
        </patternFill>
      </fill>
    </dxf>
    <dxf>
      <fill>
        <patternFill>
          <bgColor rgb="FFF7DDD6"/>
        </patternFill>
      </fill>
    </dxf>
    <dxf>
      <fill>
        <patternFill>
          <bgColor rgb="FFE2E2E2"/>
        </patternFill>
      </fill>
    </dxf>
    <dxf>
      <fill>
        <patternFill>
          <bgColor rgb="FFE1EFD8"/>
        </patternFill>
      </fill>
    </dxf>
    <dxf>
      <fill>
        <patternFill>
          <bgColor rgb="FFE4E9E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020"/>
      <rgbColor rgb="FF008000"/>
      <rgbColor rgb="FF000080"/>
      <rgbColor rgb="FF808000"/>
      <rgbColor rgb="FF800080"/>
      <rgbColor rgb="FF1E7A46"/>
      <rgbColor rgb="FFE2E2E2"/>
      <rgbColor rgb="FF808080"/>
      <rgbColor rgb="FF9999FF"/>
      <rgbColor rgb="FF993366"/>
      <rgbColor rgb="FFFCF3D6"/>
      <rgbColor rgb="FFD6E8F5"/>
      <rgbColor rgb="FF660066"/>
      <rgbColor rgb="FFFF8080"/>
      <rgbColor rgb="FF0066CC"/>
      <rgbColor rgb="FFC9D6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0F1"/>
      <rgbColor rgb="FFE1EFD8"/>
      <rgbColor rgb="FFF5F8F8"/>
      <rgbColor rgb="FFE4E9EA"/>
      <rgbColor rgb="FFFF99CC"/>
      <rgbColor rgb="FFCC99FF"/>
      <rgbColor rgb="FFF7DDD6"/>
      <rgbColor rgb="FF3366FF"/>
      <rgbColor rgb="FF33CCCC"/>
      <rgbColor rgb="FF99CC00"/>
      <rgbColor rgb="FFFFCC00"/>
      <rgbColor rgb="FFC8992E"/>
      <rgbColor rgb="FFFF6600"/>
      <rgbColor rgb="FF666699"/>
      <rgbColor rgb="FF969696"/>
      <rgbColor rgb="FF16414B"/>
      <rgbColor rgb="FF339966"/>
      <rgbColor rgb="FF003300"/>
      <rgbColor rgb="FF333300"/>
      <rgbColor rgb="FF993300"/>
      <rgbColor rgb="FF993366"/>
      <rgbColor rgb="FF2C5A63"/>
      <rgbColor rgb="FF1A2E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414B"/>
    <pageSetUpPr fitToPage="true"/>
  </sheetPr>
  <dimension ref="A1:I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0"/>
    <col collapsed="false" customWidth="true" hidden="false" outlineLevel="0" max="3" min="3" style="0" width="15"/>
    <col collapsed="false" customWidth="true" hidden="false" outlineLevel="0" max="6" min="4" style="0" width="11"/>
    <col collapsed="false" customWidth="true" hidden="false" outlineLevel="0" max="9" min="7" style="0" width="13"/>
  </cols>
  <sheetData>
    <row r="1" customFormat="false" ht="31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15.75" hidden="false" customHeight="true" outlineLevel="0" collapsed="false">
      <c r="A4" s="3" t="s">
        <v>2</v>
      </c>
      <c r="B4" s="3"/>
      <c r="C4" s="3"/>
      <c r="D4" s="3"/>
      <c r="F4" s="4" t="s">
        <v>3</v>
      </c>
      <c r="G4" s="4"/>
      <c r="H4" s="4" t="s">
        <v>4</v>
      </c>
      <c r="I4" s="4"/>
    </row>
    <row r="5" customFormat="false" ht="30" hidden="false" customHeight="true" outlineLevel="0" collapsed="false">
      <c r="A5" s="5" t="s">
        <v>5</v>
      </c>
      <c r="B5" s="6" t="s">
        <v>6</v>
      </c>
      <c r="C5" s="6"/>
      <c r="D5" s="6"/>
      <c r="F5" s="7" t="n">
        <f aca="false">COUNTA($B$12:$B$16)</f>
        <v>5</v>
      </c>
      <c r="G5" s="7"/>
      <c r="H5" s="8" t="n">
        <f aca="false">SUM($E$12:$E$16)</f>
        <v>411.25</v>
      </c>
      <c r="I5" s="8"/>
    </row>
    <row r="6" customFormat="false" ht="15.75" hidden="false" customHeight="true" outlineLevel="0" collapsed="false">
      <c r="A6" s="5" t="s">
        <v>7</v>
      </c>
      <c r="B6" s="9" t="n">
        <v>46143</v>
      </c>
      <c r="C6" s="9"/>
      <c r="D6" s="9"/>
      <c r="F6" s="4" t="s">
        <v>8</v>
      </c>
      <c r="G6" s="4"/>
      <c r="H6" s="4" t="s">
        <v>9</v>
      </c>
      <c r="I6" s="4"/>
    </row>
    <row r="7" customFormat="false" ht="30" hidden="false" customHeight="true" outlineLevel="0" collapsed="false">
      <c r="A7" s="5" t="s">
        <v>10</v>
      </c>
      <c r="B7" s="9" t="n">
        <v>46173</v>
      </c>
      <c r="C7" s="9"/>
      <c r="D7" s="9"/>
      <c r="F7" s="10" t="n">
        <f aca="false">SUM($F$12:$F$16)</f>
        <v>4.25</v>
      </c>
      <c r="G7" s="10"/>
      <c r="H7" s="7" t="n">
        <f aca="false">SUM($G$12:$G$16)</f>
        <v>2</v>
      </c>
      <c r="I7" s="7"/>
    </row>
    <row r="9" customFormat="false" ht="15" hidden="false" customHeight="false" outlineLevel="0" collapsed="false">
      <c r="A9" s="3" t="s">
        <v>11</v>
      </c>
      <c r="B9" s="3"/>
      <c r="C9" s="3"/>
      <c r="D9" s="3"/>
      <c r="E9" s="3"/>
      <c r="F9" s="3"/>
      <c r="G9" s="3"/>
      <c r="H9" s="3"/>
      <c r="I9" s="3"/>
    </row>
    <row r="11" customFormat="false" ht="30" hidden="false" customHeight="true" outlineLevel="0" collapsed="false">
      <c r="A11" s="11" t="s">
        <v>12</v>
      </c>
      <c r="B11" s="11" t="s">
        <v>13</v>
      </c>
      <c r="C11" s="11" t="s">
        <v>14</v>
      </c>
      <c r="D11" s="11" t="s">
        <v>15</v>
      </c>
      <c r="E11" s="11" t="s">
        <v>16</v>
      </c>
      <c r="F11" s="11" t="s">
        <v>17</v>
      </c>
      <c r="G11" s="11" t="s">
        <v>18</v>
      </c>
      <c r="H11" s="11" t="s">
        <v>19</v>
      </c>
      <c r="I11" s="11" t="s">
        <v>20</v>
      </c>
    </row>
    <row r="12" customFormat="false" ht="15" hidden="false" customHeight="false" outlineLevel="0" collapsed="false">
      <c r="A12" s="12" t="n">
        <f aca="false">Mitarbeiter!A5</f>
        <v>1001</v>
      </c>
      <c r="B12" s="13" t="str">
        <f aca="false">Mitarbeiter!B5</f>
        <v>Anna Bergmann</v>
      </c>
      <c r="C12" s="13" t="str">
        <f aca="false">Mitarbeiter!C5</f>
        <v>Verwaltung</v>
      </c>
      <c r="D12" s="14" t="n">
        <f aca="false">SUMIFS(Zeiterfassung!$J:$J,Zeiterfassung!$C:$C,$B12,Zeiterfassung!$A:$A,"&gt;="&amp;$B$6,Zeiterfassung!$A:$A,"&lt;="&amp;$B$7)</f>
        <v>88</v>
      </c>
      <c r="E12" s="14" t="n">
        <f aca="false">SUMIFS(Zeiterfassung!$I:$I,Zeiterfassung!$C:$C,$B12,Zeiterfassung!$A:$A,"&gt;="&amp;$B$6,Zeiterfassung!$A:$A,"&lt;="&amp;$B$7)</f>
        <v>86.5</v>
      </c>
      <c r="F12" s="15" t="n">
        <f aca="false">$E12-$D12</f>
        <v>-1.5</v>
      </c>
      <c r="G12" s="12" t="n">
        <f aca="false">COUNTIFS(Zeiterfassung!$C:$C,$B12,Zeiterfassung!$E:$E,"Urlaub",Zeiterfassung!$A:$A,"&gt;="&amp;$B$6,Zeiterfassung!$A:$A,"&lt;="&amp;$B$7)</f>
        <v>2</v>
      </c>
      <c r="H12" s="12" t="n">
        <f aca="false">COUNTIFS(Zeiterfassung!$C:$C,$B12,Zeiterfassung!$E:$E,"Krank",Zeiterfassung!$A:$A,"&gt;="&amp;$B$6,Zeiterfassung!$A:$A,"&lt;="&amp;$B$7)</f>
        <v>0</v>
      </c>
      <c r="I12" s="12" t="n">
        <f aca="false">COUNTIFS(Zeiterfassung!$C:$C,$B12,Zeiterfassung!$E:$E,"Fortbildung",Zeiterfassung!$A:$A,"&gt;="&amp;$B$6,Zeiterfassung!$A:$A,"&lt;="&amp;$B$7)</f>
        <v>0</v>
      </c>
    </row>
    <row r="13" customFormat="false" ht="15" hidden="false" customHeight="false" outlineLevel="0" collapsed="false">
      <c r="A13" s="16" t="n">
        <f aca="false">Mitarbeiter!A6</f>
        <v>1002</v>
      </c>
      <c r="B13" s="17" t="str">
        <f aca="false">Mitarbeiter!B6</f>
        <v>Thomas Vogel</v>
      </c>
      <c r="C13" s="17" t="str">
        <f aca="false">Mitarbeiter!C6</f>
        <v>Vertrieb</v>
      </c>
      <c r="D13" s="18" t="n">
        <f aca="false">SUMIFS(Zeiterfassung!$J:$J,Zeiterfassung!$C:$C,$B13,Zeiterfassung!$A:$A,"&gt;="&amp;$B$6,Zeiterfassung!$A:$A,"&lt;="&amp;$B$7)</f>
        <v>88</v>
      </c>
      <c r="E13" s="18" t="n">
        <f aca="false">SUMIFS(Zeiterfassung!$I:$I,Zeiterfassung!$C:$C,$B13,Zeiterfassung!$A:$A,"&gt;="&amp;$B$6,Zeiterfassung!$A:$A,"&lt;="&amp;$B$7)</f>
        <v>89.5</v>
      </c>
      <c r="F13" s="19" t="n">
        <f aca="false">$E13-$D13</f>
        <v>1.5</v>
      </c>
      <c r="G13" s="16" t="n">
        <f aca="false">COUNTIFS(Zeiterfassung!$C:$C,$B13,Zeiterfassung!$E:$E,"Urlaub",Zeiterfassung!$A:$A,"&gt;="&amp;$B$6,Zeiterfassung!$A:$A,"&lt;="&amp;$B$7)</f>
        <v>0</v>
      </c>
      <c r="H13" s="16" t="n">
        <f aca="false">COUNTIFS(Zeiterfassung!$C:$C,$B13,Zeiterfassung!$E:$E,"Krank",Zeiterfassung!$A:$A,"&gt;="&amp;$B$6,Zeiterfassung!$A:$A,"&lt;="&amp;$B$7)</f>
        <v>1</v>
      </c>
      <c r="I13" s="16" t="n">
        <f aca="false">COUNTIFS(Zeiterfassung!$C:$C,$B13,Zeiterfassung!$E:$E,"Fortbildung",Zeiterfassung!$A:$A,"&gt;="&amp;$B$6,Zeiterfassung!$A:$A,"&lt;="&amp;$B$7)</f>
        <v>0</v>
      </c>
    </row>
    <row r="14" customFormat="false" ht="15" hidden="false" customHeight="false" outlineLevel="0" collapsed="false">
      <c r="A14" s="12" t="n">
        <f aca="false">Mitarbeiter!A7</f>
        <v>1003</v>
      </c>
      <c r="B14" s="13" t="str">
        <f aca="false">Mitarbeiter!B7</f>
        <v>Sabine Krüger</v>
      </c>
      <c r="C14" s="13" t="str">
        <f aca="false">Mitarbeiter!C7</f>
        <v>Produktion</v>
      </c>
      <c r="D14" s="14" t="n">
        <f aca="false">SUMIFS(Zeiterfassung!$J:$J,Zeiterfassung!$C:$C,$B14,Zeiterfassung!$A:$A,"&gt;="&amp;$B$6,Zeiterfassung!$A:$A,"&lt;="&amp;$B$7)</f>
        <v>77</v>
      </c>
      <c r="E14" s="14" t="n">
        <f aca="false">SUMIFS(Zeiterfassung!$I:$I,Zeiterfassung!$C:$C,$B14,Zeiterfassung!$A:$A,"&gt;="&amp;$B$6,Zeiterfassung!$A:$A,"&lt;="&amp;$B$7)</f>
        <v>78</v>
      </c>
      <c r="F14" s="15" t="n">
        <f aca="false">$E14-$D14</f>
        <v>1</v>
      </c>
      <c r="G14" s="12" t="n">
        <f aca="false">COUNTIFS(Zeiterfassung!$C:$C,$B14,Zeiterfassung!$E:$E,"Urlaub",Zeiterfassung!$A:$A,"&gt;="&amp;$B$6,Zeiterfassung!$A:$A,"&lt;="&amp;$B$7)</f>
        <v>0</v>
      </c>
      <c r="H14" s="12" t="n">
        <f aca="false">COUNTIFS(Zeiterfassung!$C:$C,$B14,Zeiterfassung!$E:$E,"Krank",Zeiterfassung!$A:$A,"&gt;="&amp;$B$6,Zeiterfassung!$A:$A,"&lt;="&amp;$B$7)</f>
        <v>0</v>
      </c>
      <c r="I14" s="12" t="n">
        <f aca="false">COUNTIFS(Zeiterfassung!$C:$C,$B14,Zeiterfassung!$E:$E,"Fortbildung",Zeiterfassung!$A:$A,"&gt;="&amp;$B$6,Zeiterfassung!$A:$A,"&lt;="&amp;$B$7)</f>
        <v>0</v>
      </c>
    </row>
    <row r="15" customFormat="false" ht="15" hidden="false" customHeight="false" outlineLevel="0" collapsed="false">
      <c r="A15" s="16" t="n">
        <f aca="false">Mitarbeiter!A8</f>
        <v>1004</v>
      </c>
      <c r="B15" s="17" t="str">
        <f aca="false">Mitarbeiter!B8</f>
        <v>Michael Wagner</v>
      </c>
      <c r="C15" s="17" t="str">
        <f aca="false">Mitarbeiter!C8</f>
        <v>IT</v>
      </c>
      <c r="D15" s="18" t="n">
        <f aca="false">SUMIFS(Zeiterfassung!$J:$J,Zeiterfassung!$C:$C,$B15,Zeiterfassung!$A:$A,"&gt;="&amp;$B$6,Zeiterfassung!$A:$A,"&lt;="&amp;$B$7)</f>
        <v>88</v>
      </c>
      <c r="E15" s="18" t="n">
        <f aca="false">SUMIFS(Zeiterfassung!$I:$I,Zeiterfassung!$C:$C,$B15,Zeiterfassung!$A:$A,"&gt;="&amp;$B$6,Zeiterfassung!$A:$A,"&lt;="&amp;$B$7)</f>
        <v>89.75</v>
      </c>
      <c r="F15" s="19" t="n">
        <f aca="false">$E15-$D15</f>
        <v>1.75</v>
      </c>
      <c r="G15" s="16" t="n">
        <f aca="false">COUNTIFS(Zeiterfassung!$C:$C,$B15,Zeiterfassung!$E:$E,"Urlaub",Zeiterfassung!$A:$A,"&gt;="&amp;$B$6,Zeiterfassung!$A:$A,"&lt;="&amp;$B$7)</f>
        <v>0</v>
      </c>
      <c r="H15" s="16" t="n">
        <f aca="false">COUNTIFS(Zeiterfassung!$C:$C,$B15,Zeiterfassung!$E:$E,"Krank",Zeiterfassung!$A:$A,"&gt;="&amp;$B$6,Zeiterfassung!$A:$A,"&lt;="&amp;$B$7)</f>
        <v>0</v>
      </c>
      <c r="I15" s="16" t="n">
        <f aca="false">COUNTIFS(Zeiterfassung!$C:$C,$B15,Zeiterfassung!$E:$E,"Fortbildung",Zeiterfassung!$A:$A,"&gt;="&amp;$B$6,Zeiterfassung!$A:$A,"&lt;="&amp;$B$7)</f>
        <v>1</v>
      </c>
    </row>
    <row r="16" customFormat="false" ht="15" hidden="false" customHeight="false" outlineLevel="0" collapsed="false">
      <c r="A16" s="12" t="n">
        <f aca="false">Mitarbeiter!A9</f>
        <v>1005</v>
      </c>
      <c r="B16" s="13" t="str">
        <f aca="false">Mitarbeiter!B9</f>
        <v>Julia Hoffmann</v>
      </c>
      <c r="C16" s="13" t="str">
        <f aca="false">Mitarbeiter!C9</f>
        <v>Verwaltung</v>
      </c>
      <c r="D16" s="14" t="n">
        <f aca="false">SUMIFS(Zeiterfassung!$J:$J,Zeiterfassung!$C:$C,$B16,Zeiterfassung!$A:$A,"&gt;="&amp;$B$6,Zeiterfassung!$A:$A,"&lt;="&amp;$B$7)</f>
        <v>66</v>
      </c>
      <c r="E16" s="14" t="n">
        <f aca="false">SUMIFS(Zeiterfassung!$I:$I,Zeiterfassung!$C:$C,$B16,Zeiterfassung!$A:$A,"&gt;="&amp;$B$6,Zeiterfassung!$A:$A,"&lt;="&amp;$B$7)</f>
        <v>67.5</v>
      </c>
      <c r="F16" s="15" t="n">
        <f aca="false">$E16-$D16</f>
        <v>1.5</v>
      </c>
      <c r="G16" s="12" t="n">
        <f aca="false">COUNTIFS(Zeiterfassung!$C:$C,$B16,Zeiterfassung!$E:$E,"Urlaub",Zeiterfassung!$A:$A,"&gt;="&amp;$B$6,Zeiterfassung!$A:$A,"&lt;="&amp;$B$7)</f>
        <v>0</v>
      </c>
      <c r="H16" s="12" t="n">
        <f aca="false">COUNTIFS(Zeiterfassung!$C:$C,$B16,Zeiterfassung!$E:$E,"Krank",Zeiterfassung!$A:$A,"&gt;="&amp;$B$6,Zeiterfassung!$A:$A,"&lt;="&amp;$B$7)</f>
        <v>0</v>
      </c>
      <c r="I16" s="12" t="n">
        <f aca="false">COUNTIFS(Zeiterfassung!$C:$C,$B16,Zeiterfassung!$E:$E,"Fortbildung",Zeiterfassung!$A:$A,"&gt;="&amp;$B$6,Zeiterfassung!$A:$A,"&lt;="&amp;$B$7)</f>
        <v>0</v>
      </c>
    </row>
    <row r="17" customFormat="false" ht="15" hidden="false" customHeight="false" outlineLevel="0" collapsed="false">
      <c r="A17" s="20"/>
      <c r="B17" s="21" t="s">
        <v>21</v>
      </c>
      <c r="C17" s="20"/>
      <c r="D17" s="22" t="n">
        <f aca="false">SUM(D12:D16)</f>
        <v>407</v>
      </c>
      <c r="E17" s="22" t="n">
        <f aca="false">SUM(E12:E16)</f>
        <v>411.25</v>
      </c>
      <c r="F17" s="23" t="n">
        <f aca="false">SUM(F12:F16)</f>
        <v>4.25</v>
      </c>
      <c r="G17" s="24" t="n">
        <f aca="false">SUM(G12:G16)</f>
        <v>2</v>
      </c>
      <c r="H17" s="24" t="n">
        <f aca="false">SUM(H12:H16)</f>
        <v>1</v>
      </c>
      <c r="I17" s="24" t="n">
        <f aca="false">SUM(I12:I16)</f>
        <v>1</v>
      </c>
    </row>
    <row r="19" customFormat="false" ht="15" hidden="false" customHeight="false" outlineLevel="0" collapsed="false">
      <c r="A19" s="3" t="s">
        <v>22</v>
      </c>
      <c r="B19" s="3"/>
      <c r="C19" s="3"/>
      <c r="D19" s="3"/>
      <c r="E19" s="3"/>
      <c r="F19" s="3"/>
      <c r="G19" s="3"/>
      <c r="H19" s="3"/>
      <c r="I19" s="3"/>
    </row>
    <row r="20" customFormat="false" ht="15" hidden="false" customHeight="true" outlineLevel="0" collapsed="false">
      <c r="A20" s="25" t="s">
        <v>23</v>
      </c>
      <c r="B20" s="26" t="s">
        <v>24</v>
      </c>
      <c r="C20" s="26"/>
      <c r="D20" s="26"/>
      <c r="E20" s="26"/>
      <c r="F20" s="26"/>
      <c r="G20" s="26"/>
      <c r="H20" s="26"/>
      <c r="I20" s="26"/>
    </row>
    <row r="21" customFormat="false" ht="23.85" hidden="false" customHeight="true" outlineLevel="0" collapsed="false">
      <c r="A21" s="25" t="s">
        <v>25</v>
      </c>
      <c r="B21" s="26" t="s">
        <v>26</v>
      </c>
      <c r="C21" s="26"/>
      <c r="D21" s="26"/>
      <c r="E21" s="26"/>
      <c r="F21" s="26"/>
      <c r="G21" s="26"/>
      <c r="H21" s="26"/>
      <c r="I21" s="26"/>
    </row>
    <row r="22" customFormat="false" ht="15" hidden="false" customHeight="true" outlineLevel="0" collapsed="false">
      <c r="A22" s="25" t="s">
        <v>27</v>
      </c>
      <c r="B22" s="26" t="s">
        <v>28</v>
      </c>
      <c r="C22" s="26"/>
      <c r="D22" s="26"/>
      <c r="E22" s="26"/>
      <c r="F22" s="26"/>
      <c r="G22" s="26"/>
      <c r="H22" s="26"/>
      <c r="I22" s="26"/>
    </row>
    <row r="24" customFormat="false" ht="15" hidden="false" customHeight="true" outlineLevel="0" collapsed="false">
      <c r="A24" s="25" t="s">
        <v>29</v>
      </c>
      <c r="B24" s="26" t="s">
        <v>30</v>
      </c>
      <c r="C24" s="26"/>
      <c r="D24" s="26"/>
      <c r="E24" s="26"/>
      <c r="F24" s="26"/>
      <c r="G24" s="26"/>
      <c r="H24" s="26"/>
      <c r="I24" s="26"/>
    </row>
    <row r="25" customFormat="false" ht="15" hidden="false" customHeight="true" outlineLevel="0" collapsed="false">
      <c r="A25" s="25" t="s">
        <v>31</v>
      </c>
      <c r="B25" s="26" t="s">
        <v>32</v>
      </c>
      <c r="C25" s="26"/>
      <c r="D25" s="26"/>
      <c r="E25" s="26"/>
      <c r="F25" s="26"/>
      <c r="G25" s="26"/>
      <c r="H25" s="26"/>
      <c r="I25" s="26"/>
    </row>
    <row r="26" customFormat="false" ht="15" hidden="false" customHeight="true" outlineLevel="0" collapsed="false">
      <c r="A26" s="25" t="s">
        <v>33</v>
      </c>
      <c r="B26" s="26" t="s">
        <v>34</v>
      </c>
      <c r="C26" s="26"/>
      <c r="D26" s="26"/>
      <c r="E26" s="26"/>
      <c r="F26" s="26"/>
      <c r="G26" s="26"/>
      <c r="H26" s="26"/>
      <c r="I26" s="26"/>
    </row>
    <row r="27" customFormat="false" ht="15" hidden="false" customHeight="true" outlineLevel="0" collapsed="false">
      <c r="A27" s="25" t="s">
        <v>35</v>
      </c>
      <c r="B27" s="26" t="s">
        <v>36</v>
      </c>
      <c r="C27" s="26"/>
      <c r="D27" s="26"/>
      <c r="E27" s="26"/>
      <c r="F27" s="26"/>
      <c r="G27" s="26"/>
      <c r="H27" s="26"/>
      <c r="I27" s="26"/>
    </row>
  </sheetData>
  <mergeCells count="23">
    <mergeCell ref="A1:I1"/>
    <mergeCell ref="A2:I2"/>
    <mergeCell ref="A4:D4"/>
    <mergeCell ref="F4:G4"/>
    <mergeCell ref="H4:I4"/>
    <mergeCell ref="B5:D5"/>
    <mergeCell ref="F5:G5"/>
    <mergeCell ref="H5:I5"/>
    <mergeCell ref="B6:D6"/>
    <mergeCell ref="F6:G6"/>
    <mergeCell ref="H6:I6"/>
    <mergeCell ref="B7:D7"/>
    <mergeCell ref="F7:G7"/>
    <mergeCell ref="H7:I7"/>
    <mergeCell ref="A9:I9"/>
    <mergeCell ref="A19:I19"/>
    <mergeCell ref="B20:I20"/>
    <mergeCell ref="B21:I21"/>
    <mergeCell ref="B22:I22"/>
    <mergeCell ref="B24:I24"/>
    <mergeCell ref="B25:I25"/>
    <mergeCell ref="B26:I26"/>
    <mergeCell ref="B27:I27"/>
  </mergeCells>
  <conditionalFormatting sqref="F12:F17">
    <cfRule type="cellIs" priority="2" operator="lessThan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992E"/>
    <pageSetUpPr fitToPage="true"/>
  </sheetPr>
  <dimension ref="A1:L7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6"/>
    <col collapsed="false" customWidth="true" hidden="false" outlineLevel="0" max="3" min="3" style="0" width="20"/>
    <col collapsed="false" customWidth="true" hidden="false" outlineLevel="0" max="5" min="4" style="0" width="14"/>
    <col collapsed="false" customWidth="true" hidden="false" outlineLevel="0" max="8" min="6" style="0" width="9"/>
    <col collapsed="false" customWidth="true" hidden="false" outlineLevel="0" max="11" min="9" style="0" width="10"/>
    <col collapsed="false" customWidth="true" hidden="false" outlineLevel="0" max="12" min="12" style="0" width="26"/>
  </cols>
  <sheetData>
    <row r="1" customFormat="false" ht="31.5" hidden="false" customHeight="true" outlineLevel="0" collapsed="false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8" hidden="false" customHeight="true" outlineLevel="0" collapsed="false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27.75" hidden="false" customHeight="true" outlineLevel="0" collapsed="false">
      <c r="A4" s="11" t="s">
        <v>39</v>
      </c>
      <c r="B4" s="11" t="s">
        <v>40</v>
      </c>
      <c r="C4" s="11" t="s">
        <v>41</v>
      </c>
      <c r="D4" s="11" t="s">
        <v>14</v>
      </c>
      <c r="E4" s="11" t="s">
        <v>42</v>
      </c>
      <c r="F4" s="11" t="s">
        <v>43</v>
      </c>
      <c r="G4" s="11" t="s">
        <v>44</v>
      </c>
      <c r="H4" s="11" t="s">
        <v>45</v>
      </c>
      <c r="I4" s="11" t="s">
        <v>16</v>
      </c>
      <c r="J4" s="11" t="s">
        <v>15</v>
      </c>
      <c r="K4" s="11" t="s">
        <v>17</v>
      </c>
      <c r="L4" s="11" t="s">
        <v>46</v>
      </c>
    </row>
    <row r="5" customFormat="false" ht="15" hidden="false" customHeight="false" outlineLevel="0" collapsed="false">
      <c r="A5" s="27" t="n">
        <v>46143</v>
      </c>
      <c r="B5" s="28" t="str">
        <f aca="false">IF($A5="","",CHOOSE(WEEKDAY($A5,2),"Mo","Di","Mi","Do","Fr","Sa","So"))</f>
        <v>Fr</v>
      </c>
      <c r="C5" s="13" t="s">
        <v>47</v>
      </c>
      <c r="D5" s="13" t="str">
        <f aca="false">IF($C5="","",IFERROR(INDEX(Mitarbeiter!$C$5:$C$9,MATCH($C5,Mitarbeiter!$B$5:$B$9,0)),""))</f>
        <v>Verwaltung</v>
      </c>
      <c r="E5" s="28" t="s">
        <v>48</v>
      </c>
      <c r="F5" s="29"/>
      <c r="G5" s="29"/>
      <c r="H5" s="29"/>
      <c r="I5" s="14" t="n">
        <f aca="false">IF($A5="","",IF(OR($E5="Arbeit",$E5="Fortbildung"),MAX(0,($G5-$F5-$H5)*24),$J5))</f>
        <v>8</v>
      </c>
      <c r="J5" s="14" t="n">
        <f aca="false">IF($A5="","",IF(WEEKDAY($A5,2)&gt;=6,0,IFERROR(INDEX(Mitarbeiter!$F$5:$F$9,MATCH($C5,Mitarbeiter!$B$5:$B$9,0)),0)))</f>
        <v>8</v>
      </c>
      <c r="K5" s="15" t="n">
        <f aca="false">IF($A5="","",$I5-$J5)</f>
        <v>0</v>
      </c>
      <c r="L5" s="13" t="s">
        <v>49</v>
      </c>
    </row>
    <row r="6" customFormat="false" ht="15" hidden="false" customHeight="false" outlineLevel="0" collapsed="false">
      <c r="A6" s="30" t="n">
        <v>46143</v>
      </c>
      <c r="B6" s="31" t="str">
        <f aca="false">IF($A6="","",CHOOSE(WEEKDAY($A6,2),"Mo","Di","Mi","Do","Fr","Sa","So"))</f>
        <v>Fr</v>
      </c>
      <c r="C6" s="17" t="s">
        <v>50</v>
      </c>
      <c r="D6" s="17" t="str">
        <f aca="false">IF($C6="","",IFERROR(INDEX(Mitarbeiter!$C$5:$C$9,MATCH($C6,Mitarbeiter!$B$5:$B$9,0)),""))</f>
        <v>Vertrieb</v>
      </c>
      <c r="E6" s="31" t="s">
        <v>48</v>
      </c>
      <c r="F6" s="32"/>
      <c r="G6" s="32"/>
      <c r="H6" s="32"/>
      <c r="I6" s="18" t="n">
        <f aca="false">IF($A6="","",IF(OR($E6="Arbeit",$E6="Fortbildung"),MAX(0,($G6-$F6-$H6)*24),$J6))</f>
        <v>8</v>
      </c>
      <c r="J6" s="18" t="n">
        <f aca="false">IF($A6="","",IF(WEEKDAY($A6,2)&gt;=6,0,IFERROR(INDEX(Mitarbeiter!$F$5:$F$9,MATCH($C6,Mitarbeiter!$B$5:$B$9,0)),0)))</f>
        <v>8</v>
      </c>
      <c r="K6" s="19" t="n">
        <f aca="false">IF($A6="","",$I6-$J6)</f>
        <v>0</v>
      </c>
      <c r="L6" s="17" t="s">
        <v>49</v>
      </c>
    </row>
    <row r="7" customFormat="false" ht="15" hidden="false" customHeight="false" outlineLevel="0" collapsed="false">
      <c r="A7" s="27" t="n">
        <v>46143</v>
      </c>
      <c r="B7" s="28" t="str">
        <f aca="false">IF($A7="","",CHOOSE(WEEKDAY($A7,2),"Mo","Di","Mi","Do","Fr","Sa","So"))</f>
        <v>Fr</v>
      </c>
      <c r="C7" s="13" t="s">
        <v>51</v>
      </c>
      <c r="D7" s="13" t="str">
        <f aca="false">IF($C7="","",IFERROR(INDEX(Mitarbeiter!$C$5:$C$9,MATCH($C7,Mitarbeiter!$B$5:$B$9,0)),""))</f>
        <v>Produktion</v>
      </c>
      <c r="E7" s="28" t="s">
        <v>48</v>
      </c>
      <c r="F7" s="29"/>
      <c r="G7" s="29"/>
      <c r="H7" s="29"/>
      <c r="I7" s="14" t="n">
        <f aca="false">IF($A7="","",IF(OR($E7="Arbeit",$E7="Fortbildung"),MAX(0,($G7-$F7-$H7)*24),$J7))</f>
        <v>7</v>
      </c>
      <c r="J7" s="14" t="n">
        <f aca="false">IF($A7="","",IF(WEEKDAY($A7,2)&gt;=6,0,IFERROR(INDEX(Mitarbeiter!$F$5:$F$9,MATCH($C7,Mitarbeiter!$B$5:$B$9,0)),0)))</f>
        <v>7</v>
      </c>
      <c r="K7" s="15" t="n">
        <f aca="false">IF($A7="","",$I7-$J7)</f>
        <v>0</v>
      </c>
      <c r="L7" s="13" t="s">
        <v>49</v>
      </c>
    </row>
    <row r="8" customFormat="false" ht="15" hidden="false" customHeight="false" outlineLevel="0" collapsed="false">
      <c r="A8" s="30" t="n">
        <v>46143</v>
      </c>
      <c r="B8" s="31" t="str">
        <f aca="false">IF($A8="","",CHOOSE(WEEKDAY($A8,2),"Mo","Di","Mi","Do","Fr","Sa","So"))</f>
        <v>Fr</v>
      </c>
      <c r="C8" s="17" t="s">
        <v>52</v>
      </c>
      <c r="D8" s="17" t="str">
        <f aca="false">IF($C8="","",IFERROR(INDEX(Mitarbeiter!$C$5:$C$9,MATCH($C8,Mitarbeiter!$B$5:$B$9,0)),""))</f>
        <v>IT</v>
      </c>
      <c r="E8" s="31" t="s">
        <v>48</v>
      </c>
      <c r="F8" s="32"/>
      <c r="G8" s="32"/>
      <c r="H8" s="32"/>
      <c r="I8" s="18" t="n">
        <f aca="false">IF($A8="","",IF(OR($E8="Arbeit",$E8="Fortbildung"),MAX(0,($G8-$F8-$H8)*24),$J8))</f>
        <v>8</v>
      </c>
      <c r="J8" s="18" t="n">
        <f aca="false">IF($A8="","",IF(WEEKDAY($A8,2)&gt;=6,0,IFERROR(INDEX(Mitarbeiter!$F$5:$F$9,MATCH($C8,Mitarbeiter!$B$5:$B$9,0)),0)))</f>
        <v>8</v>
      </c>
      <c r="K8" s="19" t="n">
        <f aca="false">IF($A8="","",$I8-$J8)</f>
        <v>0</v>
      </c>
      <c r="L8" s="17" t="s">
        <v>49</v>
      </c>
    </row>
    <row r="9" customFormat="false" ht="15" hidden="false" customHeight="false" outlineLevel="0" collapsed="false">
      <c r="A9" s="27" t="n">
        <v>46143</v>
      </c>
      <c r="B9" s="28" t="str">
        <f aca="false">IF($A9="","",CHOOSE(WEEKDAY($A9,2),"Mo","Di","Mi","Do","Fr","Sa","So"))</f>
        <v>Fr</v>
      </c>
      <c r="C9" s="13" t="s">
        <v>53</v>
      </c>
      <c r="D9" s="13" t="str">
        <f aca="false">IF($C9="","",IFERROR(INDEX(Mitarbeiter!$C$5:$C$9,MATCH($C9,Mitarbeiter!$B$5:$B$9,0)),""))</f>
        <v>Verwaltung</v>
      </c>
      <c r="E9" s="28" t="s">
        <v>48</v>
      </c>
      <c r="F9" s="29"/>
      <c r="G9" s="29"/>
      <c r="H9" s="29"/>
      <c r="I9" s="14" t="n">
        <f aca="false">IF($A9="","",IF(OR($E9="Arbeit",$E9="Fortbildung"),MAX(0,($G9-$F9-$H9)*24),$J9))</f>
        <v>6</v>
      </c>
      <c r="J9" s="14" t="n">
        <f aca="false">IF($A9="","",IF(WEEKDAY($A9,2)&gt;=6,0,IFERROR(INDEX(Mitarbeiter!$F$5:$F$9,MATCH($C9,Mitarbeiter!$B$5:$B$9,0)),0)))</f>
        <v>6</v>
      </c>
      <c r="K9" s="15" t="n">
        <f aca="false">IF($A9="","",$I9-$J9)</f>
        <v>0</v>
      </c>
      <c r="L9" s="13" t="s">
        <v>49</v>
      </c>
    </row>
    <row r="10" customFormat="false" ht="15" hidden="false" customHeight="false" outlineLevel="0" collapsed="false">
      <c r="A10" s="30" t="n">
        <v>46146</v>
      </c>
      <c r="B10" s="31" t="str">
        <f aca="false">IF($A10="","",CHOOSE(WEEKDAY($A10,2),"Mo","Di","Mi","Do","Fr","Sa","So"))</f>
        <v>Mo</v>
      </c>
      <c r="C10" s="17" t="s">
        <v>47</v>
      </c>
      <c r="D10" s="17" t="str">
        <f aca="false">IF($C10="","",IFERROR(INDEX(Mitarbeiter!$C$5:$C$9,MATCH($C10,Mitarbeiter!$B$5:$B$9,0)),""))</f>
        <v>Verwaltung</v>
      </c>
      <c r="E10" s="31" t="s">
        <v>54</v>
      </c>
      <c r="F10" s="32" t="n">
        <v>0.333333333333333</v>
      </c>
      <c r="G10" s="32" t="n">
        <v>0.6875</v>
      </c>
      <c r="H10" s="32" t="n">
        <v>0.0208333333333333</v>
      </c>
      <c r="I10" s="18" t="n">
        <f aca="false">IF($A10="","",IF(OR($E10="Arbeit",$E10="Fortbildung"),MAX(0,($G10-$F10-$H10)*24),$J10))</f>
        <v>8</v>
      </c>
      <c r="J10" s="18" t="n">
        <f aca="false">IF($A10="","",IF(WEEKDAY($A10,2)&gt;=6,0,IFERROR(INDEX(Mitarbeiter!$F$5:$F$9,MATCH($C10,Mitarbeiter!$B$5:$B$9,0)),0)))</f>
        <v>8</v>
      </c>
      <c r="K10" s="19" t="n">
        <f aca="false">IF($A10="","",$I10-$J10)</f>
        <v>0</v>
      </c>
      <c r="L10" s="17"/>
    </row>
    <row r="11" customFormat="false" ht="15" hidden="false" customHeight="false" outlineLevel="0" collapsed="false">
      <c r="A11" s="27" t="n">
        <v>46146</v>
      </c>
      <c r="B11" s="28" t="str">
        <f aca="false">IF($A11="","",CHOOSE(WEEKDAY($A11,2),"Mo","Di","Mi","Do","Fr","Sa","So"))</f>
        <v>Mo</v>
      </c>
      <c r="C11" s="13" t="s">
        <v>50</v>
      </c>
      <c r="D11" s="13" t="str">
        <f aca="false">IF($C11="","",IFERROR(INDEX(Mitarbeiter!$C$5:$C$9,MATCH($C11,Mitarbeiter!$B$5:$B$9,0)),""))</f>
        <v>Vertrieb</v>
      </c>
      <c r="E11" s="28" t="s">
        <v>54</v>
      </c>
      <c r="F11" s="29" t="n">
        <v>0.354166666666667</v>
      </c>
      <c r="G11" s="29" t="n">
        <v>0.729166666666667</v>
      </c>
      <c r="H11" s="29" t="n">
        <v>0.0416666666666667</v>
      </c>
      <c r="I11" s="14" t="n">
        <f aca="false">IF($A11="","",IF(OR($E11="Arbeit",$E11="Fortbildung"),MAX(0,($G11-$F11-$H11)*24),$J11))</f>
        <v>8</v>
      </c>
      <c r="J11" s="14" t="n">
        <f aca="false">IF($A11="","",IF(WEEKDAY($A11,2)&gt;=6,0,IFERROR(INDEX(Mitarbeiter!$F$5:$F$9,MATCH($C11,Mitarbeiter!$B$5:$B$9,0)),0)))</f>
        <v>8</v>
      </c>
      <c r="K11" s="15" t="n">
        <f aca="false">IF($A11="","",$I11-$J11)</f>
        <v>0</v>
      </c>
      <c r="L11" s="13"/>
    </row>
    <row r="12" customFormat="false" ht="15" hidden="false" customHeight="false" outlineLevel="0" collapsed="false">
      <c r="A12" s="30" t="n">
        <v>46146</v>
      </c>
      <c r="B12" s="31" t="str">
        <f aca="false">IF($A12="","",CHOOSE(WEEKDAY($A12,2),"Mo","Di","Mi","Do","Fr","Sa","So"))</f>
        <v>Mo</v>
      </c>
      <c r="C12" s="17" t="s">
        <v>51</v>
      </c>
      <c r="D12" s="17" t="str">
        <f aca="false">IF($C12="","",IFERROR(INDEX(Mitarbeiter!$C$5:$C$9,MATCH($C12,Mitarbeiter!$B$5:$B$9,0)),""))</f>
        <v>Produktion</v>
      </c>
      <c r="E12" s="31" t="s">
        <v>54</v>
      </c>
      <c r="F12" s="32" t="n">
        <v>0.291666666666667</v>
      </c>
      <c r="G12" s="32" t="n">
        <v>0.604166666666667</v>
      </c>
      <c r="H12" s="32" t="n">
        <v>0.0208333333333333</v>
      </c>
      <c r="I12" s="18" t="n">
        <f aca="false">IF($A12="","",IF(OR($E12="Arbeit",$E12="Fortbildung"),MAX(0,($G12-$F12-$H12)*24),$J12))</f>
        <v>7</v>
      </c>
      <c r="J12" s="18" t="n">
        <f aca="false">IF($A12="","",IF(WEEKDAY($A12,2)&gt;=6,0,IFERROR(INDEX(Mitarbeiter!$F$5:$F$9,MATCH($C12,Mitarbeiter!$B$5:$B$9,0)),0)))</f>
        <v>7</v>
      </c>
      <c r="K12" s="19" t="n">
        <f aca="false">IF($A12="","",$I12-$J12)</f>
        <v>0</v>
      </c>
      <c r="L12" s="17"/>
    </row>
    <row r="13" customFormat="false" ht="15" hidden="false" customHeight="false" outlineLevel="0" collapsed="false">
      <c r="A13" s="27" t="n">
        <v>46146</v>
      </c>
      <c r="B13" s="28" t="str">
        <f aca="false">IF($A13="","",CHOOSE(WEEKDAY($A13,2),"Mo","Di","Mi","Do","Fr","Sa","So"))</f>
        <v>Mo</v>
      </c>
      <c r="C13" s="13" t="s">
        <v>52</v>
      </c>
      <c r="D13" s="13" t="str">
        <f aca="false">IF($C13="","",IFERROR(INDEX(Mitarbeiter!$C$5:$C$9,MATCH($C13,Mitarbeiter!$B$5:$B$9,0)),""))</f>
        <v>IT</v>
      </c>
      <c r="E13" s="28" t="s">
        <v>54</v>
      </c>
      <c r="F13" s="29" t="n">
        <v>0.375</v>
      </c>
      <c r="G13" s="29" t="n">
        <v>0.75</v>
      </c>
      <c r="H13" s="29" t="n">
        <v>0.0416666666666667</v>
      </c>
      <c r="I13" s="14" t="n">
        <f aca="false">IF($A13="","",IF(OR($E13="Arbeit",$E13="Fortbildung"),MAX(0,($G13-$F13-$H13)*24),$J13))</f>
        <v>8</v>
      </c>
      <c r="J13" s="14" t="n">
        <f aca="false">IF($A13="","",IF(WEEKDAY($A13,2)&gt;=6,0,IFERROR(INDEX(Mitarbeiter!$F$5:$F$9,MATCH($C13,Mitarbeiter!$B$5:$B$9,0)),0)))</f>
        <v>8</v>
      </c>
      <c r="K13" s="15" t="n">
        <f aca="false">IF($A13="","",$I13-$J13)</f>
        <v>0</v>
      </c>
      <c r="L13" s="13"/>
    </row>
    <row r="14" customFormat="false" ht="15" hidden="false" customHeight="false" outlineLevel="0" collapsed="false">
      <c r="A14" s="30" t="n">
        <v>46146</v>
      </c>
      <c r="B14" s="31" t="str">
        <f aca="false">IF($A14="","",CHOOSE(WEEKDAY($A14,2),"Mo","Di","Mi","Do","Fr","Sa","So"))</f>
        <v>Mo</v>
      </c>
      <c r="C14" s="17" t="s">
        <v>53</v>
      </c>
      <c r="D14" s="17" t="str">
        <f aca="false">IF($C14="","",IFERROR(INDEX(Mitarbeiter!$C$5:$C$9,MATCH($C14,Mitarbeiter!$B$5:$B$9,0)),""))</f>
        <v>Verwaltung</v>
      </c>
      <c r="E14" s="31" t="s">
        <v>54</v>
      </c>
      <c r="F14" s="32" t="n">
        <v>0.354166666666667</v>
      </c>
      <c r="G14" s="32" t="n">
        <v>0.6875</v>
      </c>
      <c r="H14" s="32" t="n">
        <v>0.0208333333333333</v>
      </c>
      <c r="I14" s="18" t="n">
        <f aca="false">IF($A14="","",IF(OR($E14="Arbeit",$E14="Fortbildung"),MAX(0,($G14-$F14-$H14)*24),$J14))</f>
        <v>7.5</v>
      </c>
      <c r="J14" s="18" t="n">
        <f aca="false">IF($A14="","",IF(WEEKDAY($A14,2)&gt;=6,0,IFERROR(INDEX(Mitarbeiter!$F$5:$F$9,MATCH($C14,Mitarbeiter!$B$5:$B$9,0)),0)))</f>
        <v>6</v>
      </c>
      <c r="K14" s="19" t="n">
        <f aca="false">IF($A14="","",$I14-$J14)</f>
        <v>1.5</v>
      </c>
      <c r="L14" s="17" t="s">
        <v>55</v>
      </c>
    </row>
    <row r="15" customFormat="false" ht="15" hidden="false" customHeight="false" outlineLevel="0" collapsed="false">
      <c r="A15" s="27" t="n">
        <v>46147</v>
      </c>
      <c r="B15" s="28" t="str">
        <f aca="false">IF($A15="","",CHOOSE(WEEKDAY($A15,2),"Mo","Di","Mi","Do","Fr","Sa","So"))</f>
        <v>Di</v>
      </c>
      <c r="C15" s="13" t="s">
        <v>47</v>
      </c>
      <c r="D15" s="13" t="str">
        <f aca="false">IF($C15="","",IFERROR(INDEX(Mitarbeiter!$C$5:$C$9,MATCH($C15,Mitarbeiter!$B$5:$B$9,0)),""))</f>
        <v>Verwaltung</v>
      </c>
      <c r="E15" s="28" t="s">
        <v>54</v>
      </c>
      <c r="F15" s="29" t="n">
        <v>0.333333333333333</v>
      </c>
      <c r="G15" s="29" t="n">
        <v>0.6875</v>
      </c>
      <c r="H15" s="29" t="n">
        <v>0.0208333333333333</v>
      </c>
      <c r="I15" s="14" t="n">
        <f aca="false">IF($A15="","",IF(OR($E15="Arbeit",$E15="Fortbildung"),MAX(0,($G15-$F15-$H15)*24),$J15))</f>
        <v>8</v>
      </c>
      <c r="J15" s="14" t="n">
        <f aca="false">IF($A15="","",IF(WEEKDAY($A15,2)&gt;=6,0,IFERROR(INDEX(Mitarbeiter!$F$5:$F$9,MATCH($C15,Mitarbeiter!$B$5:$B$9,0)),0)))</f>
        <v>8</v>
      </c>
      <c r="K15" s="15" t="n">
        <f aca="false">IF($A15="","",$I15-$J15)</f>
        <v>0</v>
      </c>
      <c r="L15" s="13"/>
    </row>
    <row r="16" customFormat="false" ht="15" hidden="false" customHeight="false" outlineLevel="0" collapsed="false">
      <c r="A16" s="30" t="n">
        <v>46147</v>
      </c>
      <c r="B16" s="31" t="str">
        <f aca="false">IF($A16="","",CHOOSE(WEEKDAY($A16,2),"Mo","Di","Mi","Do","Fr","Sa","So"))</f>
        <v>Di</v>
      </c>
      <c r="C16" s="17" t="s">
        <v>50</v>
      </c>
      <c r="D16" s="17" t="str">
        <f aca="false">IF($C16="","",IFERROR(INDEX(Mitarbeiter!$C$5:$C$9,MATCH($C16,Mitarbeiter!$B$5:$B$9,0)),""))</f>
        <v>Vertrieb</v>
      </c>
      <c r="E16" s="31" t="s">
        <v>54</v>
      </c>
      <c r="F16" s="32" t="n">
        <v>0.354166666666667</v>
      </c>
      <c r="G16" s="32" t="n">
        <v>0.791666666666667</v>
      </c>
      <c r="H16" s="32" t="n">
        <v>0.0416666666666667</v>
      </c>
      <c r="I16" s="18" t="n">
        <f aca="false">IF($A16="","",IF(OR($E16="Arbeit",$E16="Fortbildung"),MAX(0,($G16-$F16-$H16)*24),$J16))</f>
        <v>9.5</v>
      </c>
      <c r="J16" s="18" t="n">
        <f aca="false">IF($A16="","",IF(WEEKDAY($A16,2)&gt;=6,0,IFERROR(INDEX(Mitarbeiter!$F$5:$F$9,MATCH($C16,Mitarbeiter!$B$5:$B$9,0)),0)))</f>
        <v>8</v>
      </c>
      <c r="K16" s="19" t="n">
        <f aca="false">IF($A16="","",$I16-$J16)</f>
        <v>1.5</v>
      </c>
      <c r="L16" s="17" t="s">
        <v>56</v>
      </c>
    </row>
    <row r="17" customFormat="false" ht="15" hidden="false" customHeight="false" outlineLevel="0" collapsed="false">
      <c r="A17" s="27" t="n">
        <v>46147</v>
      </c>
      <c r="B17" s="28" t="str">
        <f aca="false">IF($A17="","",CHOOSE(WEEKDAY($A17,2),"Mo","Di","Mi","Do","Fr","Sa","So"))</f>
        <v>Di</v>
      </c>
      <c r="C17" s="13" t="s">
        <v>51</v>
      </c>
      <c r="D17" s="13" t="str">
        <f aca="false">IF($C17="","",IFERROR(INDEX(Mitarbeiter!$C$5:$C$9,MATCH($C17,Mitarbeiter!$B$5:$B$9,0)),""))</f>
        <v>Produktion</v>
      </c>
      <c r="E17" s="28" t="s">
        <v>54</v>
      </c>
      <c r="F17" s="29" t="n">
        <v>0.291666666666667</v>
      </c>
      <c r="G17" s="29" t="n">
        <v>0.604166666666667</v>
      </c>
      <c r="H17" s="29" t="n">
        <v>0.0208333333333333</v>
      </c>
      <c r="I17" s="14" t="n">
        <f aca="false">IF($A17="","",IF(OR($E17="Arbeit",$E17="Fortbildung"),MAX(0,($G17-$F17-$H17)*24),$J17))</f>
        <v>7</v>
      </c>
      <c r="J17" s="14" t="n">
        <f aca="false">IF($A17="","",IF(WEEKDAY($A17,2)&gt;=6,0,IFERROR(INDEX(Mitarbeiter!$F$5:$F$9,MATCH($C17,Mitarbeiter!$B$5:$B$9,0)),0)))</f>
        <v>7</v>
      </c>
      <c r="K17" s="15" t="n">
        <f aca="false">IF($A17="","",$I17-$J17)</f>
        <v>0</v>
      </c>
      <c r="L17" s="13"/>
    </row>
    <row r="18" customFormat="false" ht="15" hidden="false" customHeight="false" outlineLevel="0" collapsed="false">
      <c r="A18" s="30" t="n">
        <v>46147</v>
      </c>
      <c r="B18" s="31" t="str">
        <f aca="false">IF($A18="","",CHOOSE(WEEKDAY($A18,2),"Mo","Di","Mi","Do","Fr","Sa","So"))</f>
        <v>Di</v>
      </c>
      <c r="C18" s="17" t="s">
        <v>52</v>
      </c>
      <c r="D18" s="17" t="str">
        <f aca="false">IF($C18="","",IFERROR(INDEX(Mitarbeiter!$C$5:$C$9,MATCH($C18,Mitarbeiter!$B$5:$B$9,0)),""))</f>
        <v>IT</v>
      </c>
      <c r="E18" s="31" t="s">
        <v>54</v>
      </c>
      <c r="F18" s="32" t="n">
        <v>0.375</v>
      </c>
      <c r="G18" s="32" t="n">
        <v>0.75</v>
      </c>
      <c r="H18" s="32" t="n">
        <v>0.0416666666666667</v>
      </c>
      <c r="I18" s="18" t="n">
        <f aca="false">IF($A18="","",IF(OR($E18="Arbeit",$E18="Fortbildung"),MAX(0,($G18-$F18-$H18)*24),$J18))</f>
        <v>8</v>
      </c>
      <c r="J18" s="18" t="n">
        <f aca="false">IF($A18="","",IF(WEEKDAY($A18,2)&gt;=6,0,IFERROR(INDEX(Mitarbeiter!$F$5:$F$9,MATCH($C18,Mitarbeiter!$B$5:$B$9,0)),0)))</f>
        <v>8</v>
      </c>
      <c r="K18" s="19" t="n">
        <f aca="false">IF($A18="","",$I18-$J18)</f>
        <v>0</v>
      </c>
      <c r="L18" s="17"/>
    </row>
    <row r="19" customFormat="false" ht="15" hidden="false" customHeight="false" outlineLevel="0" collapsed="false">
      <c r="A19" s="27" t="n">
        <v>46147</v>
      </c>
      <c r="B19" s="28" t="str">
        <f aca="false">IF($A19="","",CHOOSE(WEEKDAY($A19,2),"Mo","Di","Mi","Do","Fr","Sa","So"))</f>
        <v>Di</v>
      </c>
      <c r="C19" s="13" t="s">
        <v>53</v>
      </c>
      <c r="D19" s="13" t="str">
        <f aca="false">IF($C19="","",IFERROR(INDEX(Mitarbeiter!$C$5:$C$9,MATCH($C19,Mitarbeiter!$B$5:$B$9,0)),""))</f>
        <v>Verwaltung</v>
      </c>
      <c r="E19" s="28" t="s">
        <v>54</v>
      </c>
      <c r="F19" s="29" t="n">
        <v>0.354166666666667</v>
      </c>
      <c r="G19" s="29" t="n">
        <v>0.625</v>
      </c>
      <c r="H19" s="29" t="n">
        <v>0.0208333333333333</v>
      </c>
      <c r="I19" s="14" t="n">
        <f aca="false">IF($A19="","",IF(OR($E19="Arbeit",$E19="Fortbildung"),MAX(0,($G19-$F19-$H19)*24),$J19))</f>
        <v>6</v>
      </c>
      <c r="J19" s="14" t="n">
        <f aca="false">IF($A19="","",IF(WEEKDAY($A19,2)&gt;=6,0,IFERROR(INDEX(Mitarbeiter!$F$5:$F$9,MATCH($C19,Mitarbeiter!$B$5:$B$9,0)),0)))</f>
        <v>6</v>
      </c>
      <c r="K19" s="15" t="n">
        <f aca="false">IF($A19="","",$I19-$J19)</f>
        <v>0</v>
      </c>
      <c r="L19" s="13"/>
    </row>
    <row r="20" customFormat="false" ht="15" hidden="false" customHeight="false" outlineLevel="0" collapsed="false">
      <c r="A20" s="30" t="n">
        <v>46148</v>
      </c>
      <c r="B20" s="31" t="str">
        <f aca="false">IF($A20="","",CHOOSE(WEEKDAY($A20,2),"Mo","Di","Mi","Do","Fr","Sa","So"))</f>
        <v>Mi</v>
      </c>
      <c r="C20" s="17" t="s">
        <v>47</v>
      </c>
      <c r="D20" s="17" t="str">
        <f aca="false">IF($C20="","",IFERROR(INDEX(Mitarbeiter!$C$5:$C$9,MATCH($C20,Mitarbeiter!$B$5:$B$9,0)),""))</f>
        <v>Verwaltung</v>
      </c>
      <c r="E20" s="31" t="s">
        <v>54</v>
      </c>
      <c r="F20" s="32" t="n">
        <v>0.333333333333333</v>
      </c>
      <c r="G20" s="32" t="n">
        <v>0.6875</v>
      </c>
      <c r="H20" s="32" t="n">
        <v>0.0208333333333333</v>
      </c>
      <c r="I20" s="18" t="n">
        <f aca="false">IF($A20="","",IF(OR($E20="Arbeit",$E20="Fortbildung"),MAX(0,($G20-$F20-$H20)*24),$J20))</f>
        <v>8</v>
      </c>
      <c r="J20" s="18" t="n">
        <f aca="false">IF($A20="","",IF(WEEKDAY($A20,2)&gt;=6,0,IFERROR(INDEX(Mitarbeiter!$F$5:$F$9,MATCH($C20,Mitarbeiter!$B$5:$B$9,0)),0)))</f>
        <v>8</v>
      </c>
      <c r="K20" s="19" t="n">
        <f aca="false">IF($A20="","",$I20-$J20)</f>
        <v>0</v>
      </c>
      <c r="L20" s="17"/>
    </row>
    <row r="21" customFormat="false" ht="15" hidden="false" customHeight="false" outlineLevel="0" collapsed="false">
      <c r="A21" s="27" t="n">
        <v>46148</v>
      </c>
      <c r="B21" s="28" t="str">
        <f aca="false">IF($A21="","",CHOOSE(WEEKDAY($A21,2),"Mo","Di","Mi","Do","Fr","Sa","So"))</f>
        <v>Mi</v>
      </c>
      <c r="C21" s="13" t="s">
        <v>50</v>
      </c>
      <c r="D21" s="13" t="str">
        <f aca="false">IF($C21="","",IFERROR(INDEX(Mitarbeiter!$C$5:$C$9,MATCH($C21,Mitarbeiter!$B$5:$B$9,0)),""))</f>
        <v>Vertrieb</v>
      </c>
      <c r="E21" s="28" t="s">
        <v>57</v>
      </c>
      <c r="F21" s="29"/>
      <c r="G21" s="29"/>
      <c r="H21" s="29"/>
      <c r="I21" s="14" t="n">
        <f aca="false">IF($A21="","",IF(OR($E21="Arbeit",$E21="Fortbildung"),MAX(0,($G21-$F21-$H21)*24),$J21))</f>
        <v>8</v>
      </c>
      <c r="J21" s="14" t="n">
        <f aca="false">IF($A21="","",IF(WEEKDAY($A21,2)&gt;=6,0,IFERROR(INDEX(Mitarbeiter!$F$5:$F$9,MATCH($C21,Mitarbeiter!$B$5:$B$9,0)),0)))</f>
        <v>8</v>
      </c>
      <c r="K21" s="15" t="n">
        <f aca="false">IF($A21="","",$I21-$J21)</f>
        <v>0</v>
      </c>
      <c r="L21" s="13" t="s">
        <v>58</v>
      </c>
    </row>
    <row r="22" customFormat="false" ht="15" hidden="false" customHeight="false" outlineLevel="0" collapsed="false">
      <c r="A22" s="30" t="n">
        <v>46148</v>
      </c>
      <c r="B22" s="31" t="str">
        <f aca="false">IF($A22="","",CHOOSE(WEEKDAY($A22,2),"Mo","Di","Mi","Do","Fr","Sa","So"))</f>
        <v>Mi</v>
      </c>
      <c r="C22" s="17" t="s">
        <v>51</v>
      </c>
      <c r="D22" s="17" t="str">
        <f aca="false">IF($C22="","",IFERROR(INDEX(Mitarbeiter!$C$5:$C$9,MATCH($C22,Mitarbeiter!$B$5:$B$9,0)),""))</f>
        <v>Produktion</v>
      </c>
      <c r="E22" s="31" t="s">
        <v>54</v>
      </c>
      <c r="F22" s="32" t="n">
        <v>0.291666666666667</v>
      </c>
      <c r="G22" s="32" t="n">
        <v>0.604166666666667</v>
      </c>
      <c r="H22" s="32" t="n">
        <v>0.0208333333333333</v>
      </c>
      <c r="I22" s="18" t="n">
        <f aca="false">IF($A22="","",IF(OR($E22="Arbeit",$E22="Fortbildung"),MAX(0,($G22-$F22-$H22)*24),$J22))</f>
        <v>7</v>
      </c>
      <c r="J22" s="18" t="n">
        <f aca="false">IF($A22="","",IF(WEEKDAY($A22,2)&gt;=6,0,IFERROR(INDEX(Mitarbeiter!$F$5:$F$9,MATCH($C22,Mitarbeiter!$B$5:$B$9,0)),0)))</f>
        <v>7</v>
      </c>
      <c r="K22" s="19" t="n">
        <f aca="false">IF($A22="","",$I22-$J22)</f>
        <v>0</v>
      </c>
      <c r="L22" s="17"/>
    </row>
    <row r="23" customFormat="false" ht="15" hidden="false" customHeight="false" outlineLevel="0" collapsed="false">
      <c r="A23" s="27" t="n">
        <v>46148</v>
      </c>
      <c r="B23" s="28" t="str">
        <f aca="false">IF($A23="","",CHOOSE(WEEKDAY($A23,2),"Mo","Di","Mi","Do","Fr","Sa","So"))</f>
        <v>Mi</v>
      </c>
      <c r="C23" s="13" t="s">
        <v>52</v>
      </c>
      <c r="D23" s="13" t="str">
        <f aca="false">IF($C23="","",IFERROR(INDEX(Mitarbeiter!$C$5:$C$9,MATCH($C23,Mitarbeiter!$B$5:$B$9,0)),""))</f>
        <v>IT</v>
      </c>
      <c r="E23" s="28" t="s">
        <v>54</v>
      </c>
      <c r="F23" s="29" t="n">
        <v>0.375</v>
      </c>
      <c r="G23" s="29" t="n">
        <v>0.75</v>
      </c>
      <c r="H23" s="29" t="n">
        <v>0.0416666666666667</v>
      </c>
      <c r="I23" s="14" t="n">
        <f aca="false">IF($A23="","",IF(OR($E23="Arbeit",$E23="Fortbildung"),MAX(0,($G23-$F23-$H23)*24),$J23))</f>
        <v>8</v>
      </c>
      <c r="J23" s="14" t="n">
        <f aca="false">IF($A23="","",IF(WEEKDAY($A23,2)&gt;=6,0,IFERROR(INDEX(Mitarbeiter!$F$5:$F$9,MATCH($C23,Mitarbeiter!$B$5:$B$9,0)),0)))</f>
        <v>8</v>
      </c>
      <c r="K23" s="15" t="n">
        <f aca="false">IF($A23="","",$I23-$J23)</f>
        <v>0</v>
      </c>
      <c r="L23" s="13"/>
    </row>
    <row r="24" customFormat="false" ht="15" hidden="false" customHeight="false" outlineLevel="0" collapsed="false">
      <c r="A24" s="30" t="n">
        <v>46148</v>
      </c>
      <c r="B24" s="31" t="str">
        <f aca="false">IF($A24="","",CHOOSE(WEEKDAY($A24,2),"Mo","Di","Mi","Do","Fr","Sa","So"))</f>
        <v>Mi</v>
      </c>
      <c r="C24" s="17" t="s">
        <v>53</v>
      </c>
      <c r="D24" s="17" t="str">
        <f aca="false">IF($C24="","",IFERROR(INDEX(Mitarbeiter!$C$5:$C$9,MATCH($C24,Mitarbeiter!$B$5:$B$9,0)),""))</f>
        <v>Verwaltung</v>
      </c>
      <c r="E24" s="31" t="s">
        <v>54</v>
      </c>
      <c r="F24" s="32" t="n">
        <v>0.354166666666667</v>
      </c>
      <c r="G24" s="32" t="n">
        <v>0.625</v>
      </c>
      <c r="H24" s="32" t="n">
        <v>0.0208333333333333</v>
      </c>
      <c r="I24" s="18" t="n">
        <f aca="false">IF($A24="","",IF(OR($E24="Arbeit",$E24="Fortbildung"),MAX(0,($G24-$F24-$H24)*24),$J24))</f>
        <v>6</v>
      </c>
      <c r="J24" s="18" t="n">
        <f aca="false">IF($A24="","",IF(WEEKDAY($A24,2)&gt;=6,0,IFERROR(INDEX(Mitarbeiter!$F$5:$F$9,MATCH($C24,Mitarbeiter!$B$5:$B$9,0)),0)))</f>
        <v>6</v>
      </c>
      <c r="K24" s="19" t="n">
        <f aca="false">IF($A24="","",$I24-$J24)</f>
        <v>0</v>
      </c>
      <c r="L24" s="17"/>
    </row>
    <row r="25" customFormat="false" ht="15" hidden="false" customHeight="false" outlineLevel="0" collapsed="false">
      <c r="A25" s="27" t="n">
        <v>46149</v>
      </c>
      <c r="B25" s="28" t="str">
        <f aca="false">IF($A25="","",CHOOSE(WEEKDAY($A25,2),"Mo","Di","Mi","Do","Fr","Sa","So"))</f>
        <v>Do</v>
      </c>
      <c r="C25" s="13" t="s">
        <v>47</v>
      </c>
      <c r="D25" s="13" t="str">
        <f aca="false">IF($C25="","",IFERROR(INDEX(Mitarbeiter!$C$5:$C$9,MATCH($C25,Mitarbeiter!$B$5:$B$9,0)),""))</f>
        <v>Verwaltung</v>
      </c>
      <c r="E25" s="28" t="s">
        <v>54</v>
      </c>
      <c r="F25" s="29" t="n">
        <v>0.333333333333333</v>
      </c>
      <c r="G25" s="29" t="n">
        <v>0.625</v>
      </c>
      <c r="H25" s="29" t="n">
        <v>0.0208333333333333</v>
      </c>
      <c r="I25" s="14" t="n">
        <f aca="false">IF($A25="","",IF(OR($E25="Arbeit",$E25="Fortbildung"),MAX(0,($G25-$F25-$H25)*24),$J25))</f>
        <v>6.5</v>
      </c>
      <c r="J25" s="14" t="n">
        <f aca="false">IF($A25="","",IF(WEEKDAY($A25,2)&gt;=6,0,IFERROR(INDEX(Mitarbeiter!$F$5:$F$9,MATCH($C25,Mitarbeiter!$B$5:$B$9,0)),0)))</f>
        <v>8</v>
      </c>
      <c r="K25" s="15" t="n">
        <f aca="false">IF($A25="","",$I25-$J25)</f>
        <v>-1.5</v>
      </c>
      <c r="L25" s="13" t="s">
        <v>59</v>
      </c>
    </row>
    <row r="26" customFormat="false" ht="15" hidden="false" customHeight="false" outlineLevel="0" collapsed="false">
      <c r="A26" s="30" t="n">
        <v>46149</v>
      </c>
      <c r="B26" s="31" t="str">
        <f aca="false">IF($A26="","",CHOOSE(WEEKDAY($A26,2),"Mo","Di","Mi","Do","Fr","Sa","So"))</f>
        <v>Do</v>
      </c>
      <c r="C26" s="17" t="s">
        <v>50</v>
      </c>
      <c r="D26" s="17" t="str">
        <f aca="false">IF($C26="","",IFERROR(INDEX(Mitarbeiter!$C$5:$C$9,MATCH($C26,Mitarbeiter!$B$5:$B$9,0)),""))</f>
        <v>Vertrieb</v>
      </c>
      <c r="E26" s="31" t="s">
        <v>54</v>
      </c>
      <c r="F26" s="32" t="n">
        <v>0.354166666666667</v>
      </c>
      <c r="G26" s="32" t="n">
        <v>0.729166666666667</v>
      </c>
      <c r="H26" s="32" t="n">
        <v>0.0416666666666667</v>
      </c>
      <c r="I26" s="18" t="n">
        <f aca="false">IF($A26="","",IF(OR($E26="Arbeit",$E26="Fortbildung"),MAX(0,($G26-$F26-$H26)*24),$J26))</f>
        <v>8</v>
      </c>
      <c r="J26" s="18" t="n">
        <f aca="false">IF($A26="","",IF(WEEKDAY($A26,2)&gt;=6,0,IFERROR(INDEX(Mitarbeiter!$F$5:$F$9,MATCH($C26,Mitarbeiter!$B$5:$B$9,0)),0)))</f>
        <v>8</v>
      </c>
      <c r="K26" s="19" t="n">
        <f aca="false">IF($A26="","",$I26-$J26)</f>
        <v>0</v>
      </c>
      <c r="L26" s="17"/>
    </row>
    <row r="27" customFormat="false" ht="15" hidden="false" customHeight="false" outlineLevel="0" collapsed="false">
      <c r="A27" s="27" t="n">
        <v>46149</v>
      </c>
      <c r="B27" s="28" t="str">
        <f aca="false">IF($A27="","",CHOOSE(WEEKDAY($A27,2),"Mo","Di","Mi","Do","Fr","Sa","So"))</f>
        <v>Do</v>
      </c>
      <c r="C27" s="13" t="s">
        <v>51</v>
      </c>
      <c r="D27" s="13" t="str">
        <f aca="false">IF($C27="","",IFERROR(INDEX(Mitarbeiter!$C$5:$C$9,MATCH($C27,Mitarbeiter!$B$5:$B$9,0)),""))</f>
        <v>Produktion</v>
      </c>
      <c r="E27" s="28" t="s">
        <v>54</v>
      </c>
      <c r="F27" s="29" t="n">
        <v>0.291666666666667</v>
      </c>
      <c r="G27" s="29" t="n">
        <v>0.604166666666667</v>
      </c>
      <c r="H27" s="29" t="n">
        <v>0.0208333333333333</v>
      </c>
      <c r="I27" s="14" t="n">
        <f aca="false">IF($A27="","",IF(OR($E27="Arbeit",$E27="Fortbildung"),MAX(0,($G27-$F27-$H27)*24),$J27))</f>
        <v>7</v>
      </c>
      <c r="J27" s="14" t="n">
        <f aca="false">IF($A27="","",IF(WEEKDAY($A27,2)&gt;=6,0,IFERROR(INDEX(Mitarbeiter!$F$5:$F$9,MATCH($C27,Mitarbeiter!$B$5:$B$9,0)),0)))</f>
        <v>7</v>
      </c>
      <c r="K27" s="15" t="n">
        <f aca="false">IF($A27="","",$I27-$J27)</f>
        <v>0</v>
      </c>
      <c r="L27" s="13"/>
    </row>
    <row r="28" customFormat="false" ht="15" hidden="false" customHeight="false" outlineLevel="0" collapsed="false">
      <c r="A28" s="30" t="n">
        <v>46149</v>
      </c>
      <c r="B28" s="31" t="str">
        <f aca="false">IF($A28="","",CHOOSE(WEEKDAY($A28,2),"Mo","Di","Mi","Do","Fr","Sa","So"))</f>
        <v>Do</v>
      </c>
      <c r="C28" s="17" t="s">
        <v>52</v>
      </c>
      <c r="D28" s="17" t="str">
        <f aca="false">IF($C28="","",IFERROR(INDEX(Mitarbeiter!$C$5:$C$9,MATCH($C28,Mitarbeiter!$B$5:$B$9,0)),""))</f>
        <v>IT</v>
      </c>
      <c r="E28" s="31" t="s">
        <v>54</v>
      </c>
      <c r="F28" s="32" t="n">
        <v>0.375</v>
      </c>
      <c r="G28" s="32" t="n">
        <v>0.75</v>
      </c>
      <c r="H28" s="32" t="n">
        <v>0.0416666666666667</v>
      </c>
      <c r="I28" s="18" t="n">
        <f aca="false">IF($A28="","",IF(OR($E28="Arbeit",$E28="Fortbildung"),MAX(0,($G28-$F28-$H28)*24),$J28))</f>
        <v>8</v>
      </c>
      <c r="J28" s="18" t="n">
        <f aca="false">IF($A28="","",IF(WEEKDAY($A28,2)&gt;=6,0,IFERROR(INDEX(Mitarbeiter!$F$5:$F$9,MATCH($C28,Mitarbeiter!$B$5:$B$9,0)),0)))</f>
        <v>8</v>
      </c>
      <c r="K28" s="19" t="n">
        <f aca="false">IF($A28="","",$I28-$J28)</f>
        <v>0</v>
      </c>
      <c r="L28" s="17"/>
    </row>
    <row r="29" customFormat="false" ht="15" hidden="false" customHeight="false" outlineLevel="0" collapsed="false">
      <c r="A29" s="27" t="n">
        <v>46149</v>
      </c>
      <c r="B29" s="28" t="str">
        <f aca="false">IF($A29="","",CHOOSE(WEEKDAY($A29,2),"Mo","Di","Mi","Do","Fr","Sa","So"))</f>
        <v>Do</v>
      </c>
      <c r="C29" s="13" t="s">
        <v>53</v>
      </c>
      <c r="D29" s="13" t="str">
        <f aca="false">IF($C29="","",IFERROR(INDEX(Mitarbeiter!$C$5:$C$9,MATCH($C29,Mitarbeiter!$B$5:$B$9,0)),""))</f>
        <v>Verwaltung</v>
      </c>
      <c r="E29" s="28" t="s">
        <v>54</v>
      </c>
      <c r="F29" s="29" t="n">
        <v>0.354166666666667</v>
      </c>
      <c r="G29" s="29" t="n">
        <v>0.625</v>
      </c>
      <c r="H29" s="29" t="n">
        <v>0.0208333333333333</v>
      </c>
      <c r="I29" s="14" t="n">
        <f aca="false">IF($A29="","",IF(OR($E29="Arbeit",$E29="Fortbildung"),MAX(0,($G29-$F29-$H29)*24),$J29))</f>
        <v>6</v>
      </c>
      <c r="J29" s="14" t="n">
        <f aca="false">IF($A29="","",IF(WEEKDAY($A29,2)&gt;=6,0,IFERROR(INDEX(Mitarbeiter!$F$5:$F$9,MATCH($C29,Mitarbeiter!$B$5:$B$9,0)),0)))</f>
        <v>6</v>
      </c>
      <c r="K29" s="15" t="n">
        <f aca="false">IF($A29="","",$I29-$J29)</f>
        <v>0</v>
      </c>
      <c r="L29" s="13"/>
    </row>
    <row r="30" customFormat="false" ht="15" hidden="false" customHeight="false" outlineLevel="0" collapsed="false">
      <c r="A30" s="30" t="n">
        <v>46150</v>
      </c>
      <c r="B30" s="31" t="str">
        <f aca="false">IF($A30="","",CHOOSE(WEEKDAY($A30,2),"Mo","Di","Mi","Do","Fr","Sa","So"))</f>
        <v>Fr</v>
      </c>
      <c r="C30" s="17" t="s">
        <v>47</v>
      </c>
      <c r="D30" s="17" t="str">
        <f aca="false">IF($C30="","",IFERROR(INDEX(Mitarbeiter!$C$5:$C$9,MATCH($C30,Mitarbeiter!$B$5:$B$9,0)),""))</f>
        <v>Verwaltung</v>
      </c>
      <c r="E30" s="31" t="s">
        <v>54</v>
      </c>
      <c r="F30" s="32" t="n">
        <v>0.333333333333333</v>
      </c>
      <c r="G30" s="32" t="n">
        <v>0.6875</v>
      </c>
      <c r="H30" s="32" t="n">
        <v>0.0208333333333333</v>
      </c>
      <c r="I30" s="18" t="n">
        <f aca="false">IF($A30="","",IF(OR($E30="Arbeit",$E30="Fortbildung"),MAX(0,($G30-$F30-$H30)*24),$J30))</f>
        <v>8</v>
      </c>
      <c r="J30" s="18" t="n">
        <f aca="false">IF($A30="","",IF(WEEKDAY($A30,2)&gt;=6,0,IFERROR(INDEX(Mitarbeiter!$F$5:$F$9,MATCH($C30,Mitarbeiter!$B$5:$B$9,0)),0)))</f>
        <v>8</v>
      </c>
      <c r="K30" s="19" t="n">
        <f aca="false">IF($A30="","",$I30-$J30)</f>
        <v>0</v>
      </c>
      <c r="L30" s="17"/>
    </row>
    <row r="31" customFormat="false" ht="15" hidden="false" customHeight="false" outlineLevel="0" collapsed="false">
      <c r="A31" s="27" t="n">
        <v>46150</v>
      </c>
      <c r="B31" s="28" t="str">
        <f aca="false">IF($A31="","",CHOOSE(WEEKDAY($A31,2),"Mo","Di","Mi","Do","Fr","Sa","So"))</f>
        <v>Fr</v>
      </c>
      <c r="C31" s="13" t="s">
        <v>50</v>
      </c>
      <c r="D31" s="13" t="str">
        <f aca="false">IF($C31="","",IFERROR(INDEX(Mitarbeiter!$C$5:$C$9,MATCH($C31,Mitarbeiter!$B$5:$B$9,0)),""))</f>
        <v>Vertrieb</v>
      </c>
      <c r="E31" s="28" t="s">
        <v>54</v>
      </c>
      <c r="F31" s="29" t="n">
        <v>0.354166666666667</v>
      </c>
      <c r="G31" s="29" t="n">
        <v>0.729166666666667</v>
      </c>
      <c r="H31" s="29" t="n">
        <v>0.0416666666666667</v>
      </c>
      <c r="I31" s="14" t="n">
        <f aca="false">IF($A31="","",IF(OR($E31="Arbeit",$E31="Fortbildung"),MAX(0,($G31-$F31-$H31)*24),$J31))</f>
        <v>8</v>
      </c>
      <c r="J31" s="14" t="n">
        <f aca="false">IF($A31="","",IF(WEEKDAY($A31,2)&gt;=6,0,IFERROR(INDEX(Mitarbeiter!$F$5:$F$9,MATCH($C31,Mitarbeiter!$B$5:$B$9,0)),0)))</f>
        <v>8</v>
      </c>
      <c r="K31" s="15" t="n">
        <f aca="false">IF($A31="","",$I31-$J31)</f>
        <v>0</v>
      </c>
      <c r="L31" s="13"/>
    </row>
    <row r="32" customFormat="false" ht="15" hidden="false" customHeight="false" outlineLevel="0" collapsed="false">
      <c r="A32" s="30" t="n">
        <v>46150</v>
      </c>
      <c r="B32" s="31" t="str">
        <f aca="false">IF($A32="","",CHOOSE(WEEKDAY($A32,2),"Mo","Di","Mi","Do","Fr","Sa","So"))</f>
        <v>Fr</v>
      </c>
      <c r="C32" s="17" t="s">
        <v>51</v>
      </c>
      <c r="D32" s="17" t="str">
        <f aca="false">IF($C32="","",IFERROR(INDEX(Mitarbeiter!$C$5:$C$9,MATCH($C32,Mitarbeiter!$B$5:$B$9,0)),""))</f>
        <v>Produktion</v>
      </c>
      <c r="E32" s="31" t="s">
        <v>54</v>
      </c>
      <c r="F32" s="32" t="n">
        <v>0.291666666666667</v>
      </c>
      <c r="G32" s="32" t="n">
        <v>0.604166666666667</v>
      </c>
      <c r="H32" s="32" t="n">
        <v>0.0208333333333333</v>
      </c>
      <c r="I32" s="18" t="n">
        <f aca="false">IF($A32="","",IF(OR($E32="Arbeit",$E32="Fortbildung"),MAX(0,($G32-$F32-$H32)*24),$J32))</f>
        <v>7</v>
      </c>
      <c r="J32" s="18" t="n">
        <f aca="false">IF($A32="","",IF(WEEKDAY($A32,2)&gt;=6,0,IFERROR(INDEX(Mitarbeiter!$F$5:$F$9,MATCH($C32,Mitarbeiter!$B$5:$B$9,0)),0)))</f>
        <v>7</v>
      </c>
      <c r="K32" s="19" t="n">
        <f aca="false">IF($A32="","",$I32-$J32)</f>
        <v>0</v>
      </c>
      <c r="L32" s="17"/>
    </row>
    <row r="33" customFormat="false" ht="15" hidden="false" customHeight="false" outlineLevel="0" collapsed="false">
      <c r="A33" s="27" t="n">
        <v>46150</v>
      </c>
      <c r="B33" s="28" t="str">
        <f aca="false">IF($A33="","",CHOOSE(WEEKDAY($A33,2),"Mo","Di","Mi","Do","Fr","Sa","So"))</f>
        <v>Fr</v>
      </c>
      <c r="C33" s="13" t="s">
        <v>52</v>
      </c>
      <c r="D33" s="13" t="str">
        <f aca="false">IF($C33="","",IFERROR(INDEX(Mitarbeiter!$C$5:$C$9,MATCH($C33,Mitarbeiter!$B$5:$B$9,0)),""))</f>
        <v>IT</v>
      </c>
      <c r="E33" s="28" t="s">
        <v>60</v>
      </c>
      <c r="F33" s="29" t="n">
        <v>0.375</v>
      </c>
      <c r="G33" s="29" t="n">
        <v>0.75</v>
      </c>
      <c r="H33" s="29" t="n">
        <v>0.0416666666666667</v>
      </c>
      <c r="I33" s="14" t="n">
        <f aca="false">IF($A33="","",IF(OR($E33="Arbeit",$E33="Fortbildung"),MAX(0,($G33-$F33-$H33)*24),$J33))</f>
        <v>8</v>
      </c>
      <c r="J33" s="14" t="n">
        <f aca="false">IF($A33="","",IF(WEEKDAY($A33,2)&gt;=6,0,IFERROR(INDEX(Mitarbeiter!$F$5:$F$9,MATCH($C33,Mitarbeiter!$B$5:$B$9,0)),0)))</f>
        <v>8</v>
      </c>
      <c r="K33" s="15" t="n">
        <f aca="false">IF($A33="","",$I33-$J33)</f>
        <v>0</v>
      </c>
      <c r="L33" s="13" t="s">
        <v>61</v>
      </c>
    </row>
    <row r="34" customFormat="false" ht="15" hidden="false" customHeight="false" outlineLevel="0" collapsed="false">
      <c r="A34" s="30" t="n">
        <v>46150</v>
      </c>
      <c r="B34" s="31" t="str">
        <f aca="false">IF($A34="","",CHOOSE(WEEKDAY($A34,2),"Mo","Di","Mi","Do","Fr","Sa","So"))</f>
        <v>Fr</v>
      </c>
      <c r="C34" s="17" t="s">
        <v>53</v>
      </c>
      <c r="D34" s="17" t="str">
        <f aca="false">IF($C34="","",IFERROR(INDEX(Mitarbeiter!$C$5:$C$9,MATCH($C34,Mitarbeiter!$B$5:$B$9,0)),""))</f>
        <v>Verwaltung</v>
      </c>
      <c r="E34" s="31" t="s">
        <v>54</v>
      </c>
      <c r="F34" s="32" t="n">
        <v>0.354166666666667</v>
      </c>
      <c r="G34" s="32" t="n">
        <v>0.625</v>
      </c>
      <c r="H34" s="32" t="n">
        <v>0.0208333333333333</v>
      </c>
      <c r="I34" s="18" t="n">
        <f aca="false">IF($A34="","",IF(OR($E34="Arbeit",$E34="Fortbildung"),MAX(0,($G34-$F34-$H34)*24),$J34))</f>
        <v>6</v>
      </c>
      <c r="J34" s="18" t="n">
        <f aca="false">IF($A34="","",IF(WEEKDAY($A34,2)&gt;=6,0,IFERROR(INDEX(Mitarbeiter!$F$5:$F$9,MATCH($C34,Mitarbeiter!$B$5:$B$9,0)),0)))</f>
        <v>6</v>
      </c>
      <c r="K34" s="19" t="n">
        <f aca="false">IF($A34="","",$I34-$J34)</f>
        <v>0</v>
      </c>
      <c r="L34" s="17"/>
    </row>
    <row r="35" customFormat="false" ht="15" hidden="false" customHeight="false" outlineLevel="0" collapsed="false">
      <c r="A35" s="27" t="n">
        <v>46153</v>
      </c>
      <c r="B35" s="28" t="str">
        <f aca="false">IF($A35="","",CHOOSE(WEEKDAY($A35,2),"Mo","Di","Mi","Do","Fr","Sa","So"))</f>
        <v>Mo</v>
      </c>
      <c r="C35" s="13" t="s">
        <v>47</v>
      </c>
      <c r="D35" s="13" t="str">
        <f aca="false">IF($C35="","",IFERROR(INDEX(Mitarbeiter!$C$5:$C$9,MATCH($C35,Mitarbeiter!$B$5:$B$9,0)),""))</f>
        <v>Verwaltung</v>
      </c>
      <c r="E35" s="28" t="s">
        <v>62</v>
      </c>
      <c r="F35" s="29"/>
      <c r="G35" s="29"/>
      <c r="H35" s="29"/>
      <c r="I35" s="14" t="n">
        <f aca="false">IF($A35="","",IF(OR($E35="Arbeit",$E35="Fortbildung"),MAX(0,($G35-$F35-$H35)*24),$J35))</f>
        <v>8</v>
      </c>
      <c r="J35" s="14" t="n">
        <f aca="false">IF($A35="","",IF(WEEKDAY($A35,2)&gt;=6,0,IFERROR(INDEX(Mitarbeiter!$F$5:$F$9,MATCH($C35,Mitarbeiter!$B$5:$B$9,0)),0)))</f>
        <v>8</v>
      </c>
      <c r="K35" s="15" t="n">
        <f aca="false">IF($A35="","",$I35-$J35)</f>
        <v>0</v>
      </c>
      <c r="L35" s="13" t="s">
        <v>63</v>
      </c>
    </row>
    <row r="36" customFormat="false" ht="15" hidden="false" customHeight="false" outlineLevel="0" collapsed="false">
      <c r="A36" s="30" t="n">
        <v>46153</v>
      </c>
      <c r="B36" s="31" t="str">
        <f aca="false">IF($A36="","",CHOOSE(WEEKDAY($A36,2),"Mo","Di","Mi","Do","Fr","Sa","So"))</f>
        <v>Mo</v>
      </c>
      <c r="C36" s="17" t="s">
        <v>50</v>
      </c>
      <c r="D36" s="17" t="str">
        <f aca="false">IF($C36="","",IFERROR(INDEX(Mitarbeiter!$C$5:$C$9,MATCH($C36,Mitarbeiter!$B$5:$B$9,0)),""))</f>
        <v>Vertrieb</v>
      </c>
      <c r="E36" s="31" t="s">
        <v>54</v>
      </c>
      <c r="F36" s="32" t="n">
        <v>0.354166666666667</v>
      </c>
      <c r="G36" s="32" t="n">
        <v>0.729166666666667</v>
      </c>
      <c r="H36" s="32" t="n">
        <v>0.0416666666666667</v>
      </c>
      <c r="I36" s="18" t="n">
        <f aca="false">IF($A36="","",IF(OR($E36="Arbeit",$E36="Fortbildung"),MAX(0,($G36-$F36-$H36)*24),$J36))</f>
        <v>8</v>
      </c>
      <c r="J36" s="18" t="n">
        <f aca="false">IF($A36="","",IF(WEEKDAY($A36,2)&gt;=6,0,IFERROR(INDEX(Mitarbeiter!$F$5:$F$9,MATCH($C36,Mitarbeiter!$B$5:$B$9,0)),0)))</f>
        <v>8</v>
      </c>
      <c r="K36" s="19" t="n">
        <f aca="false">IF($A36="","",$I36-$J36)</f>
        <v>0</v>
      </c>
      <c r="L36" s="17"/>
    </row>
    <row r="37" customFormat="false" ht="15" hidden="false" customHeight="false" outlineLevel="0" collapsed="false">
      <c r="A37" s="27" t="n">
        <v>46153</v>
      </c>
      <c r="B37" s="28" t="str">
        <f aca="false">IF($A37="","",CHOOSE(WEEKDAY($A37,2),"Mo","Di","Mi","Do","Fr","Sa","So"))</f>
        <v>Mo</v>
      </c>
      <c r="C37" s="13" t="s">
        <v>51</v>
      </c>
      <c r="D37" s="13" t="str">
        <f aca="false">IF($C37="","",IFERROR(INDEX(Mitarbeiter!$C$5:$C$9,MATCH($C37,Mitarbeiter!$B$5:$B$9,0)),""))</f>
        <v>Produktion</v>
      </c>
      <c r="E37" s="28" t="s">
        <v>54</v>
      </c>
      <c r="F37" s="29" t="n">
        <v>0.291666666666667</v>
      </c>
      <c r="G37" s="29" t="n">
        <v>0.604166666666667</v>
      </c>
      <c r="H37" s="29" t="n">
        <v>0.0208333333333333</v>
      </c>
      <c r="I37" s="14" t="n">
        <f aca="false">IF($A37="","",IF(OR($E37="Arbeit",$E37="Fortbildung"),MAX(0,($G37-$F37-$H37)*24),$J37))</f>
        <v>7</v>
      </c>
      <c r="J37" s="14" t="n">
        <f aca="false">IF($A37="","",IF(WEEKDAY($A37,2)&gt;=6,0,IFERROR(INDEX(Mitarbeiter!$F$5:$F$9,MATCH($C37,Mitarbeiter!$B$5:$B$9,0)),0)))</f>
        <v>7</v>
      </c>
      <c r="K37" s="15" t="n">
        <f aca="false">IF($A37="","",$I37-$J37)</f>
        <v>0</v>
      </c>
      <c r="L37" s="13"/>
    </row>
    <row r="38" customFormat="false" ht="15" hidden="false" customHeight="false" outlineLevel="0" collapsed="false">
      <c r="A38" s="30" t="n">
        <v>46153</v>
      </c>
      <c r="B38" s="31" t="str">
        <f aca="false">IF($A38="","",CHOOSE(WEEKDAY($A38,2),"Mo","Di","Mi","Do","Fr","Sa","So"))</f>
        <v>Mo</v>
      </c>
      <c r="C38" s="17" t="s">
        <v>52</v>
      </c>
      <c r="D38" s="17" t="str">
        <f aca="false">IF($C38="","",IFERROR(INDEX(Mitarbeiter!$C$5:$C$9,MATCH($C38,Mitarbeiter!$B$5:$B$9,0)),""))</f>
        <v>IT</v>
      </c>
      <c r="E38" s="31" t="s">
        <v>54</v>
      </c>
      <c r="F38" s="32" t="n">
        <v>0.375</v>
      </c>
      <c r="G38" s="32" t="n">
        <v>0.75</v>
      </c>
      <c r="H38" s="32" t="n">
        <v>0.0416666666666667</v>
      </c>
      <c r="I38" s="18" t="n">
        <f aca="false">IF($A38="","",IF(OR($E38="Arbeit",$E38="Fortbildung"),MAX(0,($G38-$F38-$H38)*24),$J38))</f>
        <v>8</v>
      </c>
      <c r="J38" s="18" t="n">
        <f aca="false">IF($A38="","",IF(WEEKDAY($A38,2)&gt;=6,0,IFERROR(INDEX(Mitarbeiter!$F$5:$F$9,MATCH($C38,Mitarbeiter!$B$5:$B$9,0)),0)))</f>
        <v>8</v>
      </c>
      <c r="K38" s="19" t="n">
        <f aca="false">IF($A38="","",$I38-$J38)</f>
        <v>0</v>
      </c>
      <c r="L38" s="17"/>
    </row>
    <row r="39" customFormat="false" ht="15" hidden="false" customHeight="false" outlineLevel="0" collapsed="false">
      <c r="A39" s="27" t="n">
        <v>46153</v>
      </c>
      <c r="B39" s="28" t="str">
        <f aca="false">IF($A39="","",CHOOSE(WEEKDAY($A39,2),"Mo","Di","Mi","Do","Fr","Sa","So"))</f>
        <v>Mo</v>
      </c>
      <c r="C39" s="13" t="s">
        <v>53</v>
      </c>
      <c r="D39" s="13" t="str">
        <f aca="false">IF($C39="","",IFERROR(INDEX(Mitarbeiter!$C$5:$C$9,MATCH($C39,Mitarbeiter!$B$5:$B$9,0)),""))</f>
        <v>Verwaltung</v>
      </c>
      <c r="E39" s="28" t="s">
        <v>54</v>
      </c>
      <c r="F39" s="29" t="n">
        <v>0.354166666666667</v>
      </c>
      <c r="G39" s="29" t="n">
        <v>0.625</v>
      </c>
      <c r="H39" s="29" t="n">
        <v>0.0208333333333333</v>
      </c>
      <c r="I39" s="14" t="n">
        <f aca="false">IF($A39="","",IF(OR($E39="Arbeit",$E39="Fortbildung"),MAX(0,($G39-$F39-$H39)*24),$J39))</f>
        <v>6</v>
      </c>
      <c r="J39" s="14" t="n">
        <f aca="false">IF($A39="","",IF(WEEKDAY($A39,2)&gt;=6,0,IFERROR(INDEX(Mitarbeiter!$F$5:$F$9,MATCH($C39,Mitarbeiter!$B$5:$B$9,0)),0)))</f>
        <v>6</v>
      </c>
      <c r="K39" s="15" t="n">
        <f aca="false">IF($A39="","",$I39-$J39)</f>
        <v>0</v>
      </c>
      <c r="L39" s="13"/>
    </row>
    <row r="40" customFormat="false" ht="15" hidden="false" customHeight="false" outlineLevel="0" collapsed="false">
      <c r="A40" s="30" t="n">
        <v>46154</v>
      </c>
      <c r="B40" s="31" t="str">
        <f aca="false">IF($A40="","",CHOOSE(WEEKDAY($A40,2),"Mo","Di","Mi","Do","Fr","Sa","So"))</f>
        <v>Di</v>
      </c>
      <c r="C40" s="17" t="s">
        <v>47</v>
      </c>
      <c r="D40" s="17" t="str">
        <f aca="false">IF($C40="","",IFERROR(INDEX(Mitarbeiter!$C$5:$C$9,MATCH($C40,Mitarbeiter!$B$5:$B$9,0)),""))</f>
        <v>Verwaltung</v>
      </c>
      <c r="E40" s="31" t="s">
        <v>62</v>
      </c>
      <c r="F40" s="32"/>
      <c r="G40" s="32"/>
      <c r="H40" s="32"/>
      <c r="I40" s="18" t="n">
        <f aca="false">IF($A40="","",IF(OR($E40="Arbeit",$E40="Fortbildung"),MAX(0,($G40-$F40-$H40)*24),$J40))</f>
        <v>8</v>
      </c>
      <c r="J40" s="18" t="n">
        <f aca="false">IF($A40="","",IF(WEEKDAY($A40,2)&gt;=6,0,IFERROR(INDEX(Mitarbeiter!$F$5:$F$9,MATCH($C40,Mitarbeiter!$B$5:$B$9,0)),0)))</f>
        <v>8</v>
      </c>
      <c r="K40" s="19" t="n">
        <f aca="false">IF($A40="","",$I40-$J40)</f>
        <v>0</v>
      </c>
      <c r="L40" s="17" t="s">
        <v>63</v>
      </c>
    </row>
    <row r="41" customFormat="false" ht="15" hidden="false" customHeight="false" outlineLevel="0" collapsed="false">
      <c r="A41" s="27" t="n">
        <v>46154</v>
      </c>
      <c r="B41" s="28" t="str">
        <f aca="false">IF($A41="","",CHOOSE(WEEKDAY($A41,2),"Mo","Di","Mi","Do","Fr","Sa","So"))</f>
        <v>Di</v>
      </c>
      <c r="C41" s="13" t="s">
        <v>50</v>
      </c>
      <c r="D41" s="13" t="str">
        <f aca="false">IF($C41="","",IFERROR(INDEX(Mitarbeiter!$C$5:$C$9,MATCH($C41,Mitarbeiter!$B$5:$B$9,0)),""))</f>
        <v>Vertrieb</v>
      </c>
      <c r="E41" s="28" t="s">
        <v>54</v>
      </c>
      <c r="F41" s="29" t="n">
        <v>0.354166666666667</v>
      </c>
      <c r="G41" s="29" t="n">
        <v>0.729166666666667</v>
      </c>
      <c r="H41" s="29" t="n">
        <v>0.0416666666666667</v>
      </c>
      <c r="I41" s="14" t="n">
        <f aca="false">IF($A41="","",IF(OR($E41="Arbeit",$E41="Fortbildung"),MAX(0,($G41-$F41-$H41)*24),$J41))</f>
        <v>8</v>
      </c>
      <c r="J41" s="14" t="n">
        <f aca="false">IF($A41="","",IF(WEEKDAY($A41,2)&gt;=6,0,IFERROR(INDEX(Mitarbeiter!$F$5:$F$9,MATCH($C41,Mitarbeiter!$B$5:$B$9,0)),0)))</f>
        <v>8</v>
      </c>
      <c r="K41" s="15" t="n">
        <f aca="false">IF($A41="","",$I41-$J41)</f>
        <v>0</v>
      </c>
      <c r="L41" s="13"/>
    </row>
    <row r="42" customFormat="false" ht="15" hidden="false" customHeight="false" outlineLevel="0" collapsed="false">
      <c r="A42" s="30" t="n">
        <v>46154</v>
      </c>
      <c r="B42" s="31" t="str">
        <f aca="false">IF($A42="","",CHOOSE(WEEKDAY($A42,2),"Mo","Di","Mi","Do","Fr","Sa","So"))</f>
        <v>Di</v>
      </c>
      <c r="C42" s="17" t="s">
        <v>51</v>
      </c>
      <c r="D42" s="17" t="str">
        <f aca="false">IF($C42="","",IFERROR(INDEX(Mitarbeiter!$C$5:$C$9,MATCH($C42,Mitarbeiter!$B$5:$B$9,0)),""))</f>
        <v>Produktion</v>
      </c>
      <c r="E42" s="31" t="s">
        <v>54</v>
      </c>
      <c r="F42" s="32" t="n">
        <v>0.291666666666667</v>
      </c>
      <c r="G42" s="32" t="n">
        <v>0.604166666666667</v>
      </c>
      <c r="H42" s="32" t="n">
        <v>0.0208333333333333</v>
      </c>
      <c r="I42" s="18" t="n">
        <f aca="false">IF($A42="","",IF(OR($E42="Arbeit",$E42="Fortbildung"),MAX(0,($G42-$F42-$H42)*24),$J42))</f>
        <v>7</v>
      </c>
      <c r="J42" s="18" t="n">
        <f aca="false">IF($A42="","",IF(WEEKDAY($A42,2)&gt;=6,0,IFERROR(INDEX(Mitarbeiter!$F$5:$F$9,MATCH($C42,Mitarbeiter!$B$5:$B$9,0)),0)))</f>
        <v>7</v>
      </c>
      <c r="K42" s="19" t="n">
        <f aca="false">IF($A42="","",$I42-$J42)</f>
        <v>0</v>
      </c>
      <c r="L42" s="17"/>
    </row>
    <row r="43" customFormat="false" ht="15" hidden="false" customHeight="false" outlineLevel="0" collapsed="false">
      <c r="A43" s="27" t="n">
        <v>46154</v>
      </c>
      <c r="B43" s="28" t="str">
        <f aca="false">IF($A43="","",CHOOSE(WEEKDAY($A43,2),"Mo","Di","Mi","Do","Fr","Sa","So"))</f>
        <v>Di</v>
      </c>
      <c r="C43" s="13" t="s">
        <v>52</v>
      </c>
      <c r="D43" s="13" t="str">
        <f aca="false">IF($C43="","",IFERROR(INDEX(Mitarbeiter!$C$5:$C$9,MATCH($C43,Mitarbeiter!$B$5:$B$9,0)),""))</f>
        <v>IT</v>
      </c>
      <c r="E43" s="28" t="s">
        <v>54</v>
      </c>
      <c r="F43" s="29" t="n">
        <v>0.375</v>
      </c>
      <c r="G43" s="29" t="n">
        <v>0.75</v>
      </c>
      <c r="H43" s="29" t="n">
        <v>0.0416666666666667</v>
      </c>
      <c r="I43" s="14" t="n">
        <f aca="false">IF($A43="","",IF(OR($E43="Arbeit",$E43="Fortbildung"),MAX(0,($G43-$F43-$H43)*24),$J43))</f>
        <v>8</v>
      </c>
      <c r="J43" s="14" t="n">
        <f aca="false">IF($A43="","",IF(WEEKDAY($A43,2)&gt;=6,0,IFERROR(INDEX(Mitarbeiter!$F$5:$F$9,MATCH($C43,Mitarbeiter!$B$5:$B$9,0)),0)))</f>
        <v>8</v>
      </c>
      <c r="K43" s="15" t="n">
        <f aca="false">IF($A43="","",$I43-$J43)</f>
        <v>0</v>
      </c>
      <c r="L43" s="13"/>
    </row>
    <row r="44" customFormat="false" ht="15" hidden="false" customHeight="false" outlineLevel="0" collapsed="false">
      <c r="A44" s="30" t="n">
        <v>46154</v>
      </c>
      <c r="B44" s="31" t="str">
        <f aca="false">IF($A44="","",CHOOSE(WEEKDAY($A44,2),"Mo","Di","Mi","Do","Fr","Sa","So"))</f>
        <v>Di</v>
      </c>
      <c r="C44" s="17" t="s">
        <v>53</v>
      </c>
      <c r="D44" s="17" t="str">
        <f aca="false">IF($C44="","",IFERROR(INDEX(Mitarbeiter!$C$5:$C$9,MATCH($C44,Mitarbeiter!$B$5:$B$9,0)),""))</f>
        <v>Verwaltung</v>
      </c>
      <c r="E44" s="31" t="s">
        <v>54</v>
      </c>
      <c r="F44" s="32" t="n">
        <v>0.354166666666667</v>
      </c>
      <c r="G44" s="32" t="n">
        <v>0.625</v>
      </c>
      <c r="H44" s="32" t="n">
        <v>0.0208333333333333</v>
      </c>
      <c r="I44" s="18" t="n">
        <f aca="false">IF($A44="","",IF(OR($E44="Arbeit",$E44="Fortbildung"),MAX(0,($G44-$F44-$H44)*24),$J44))</f>
        <v>6</v>
      </c>
      <c r="J44" s="18" t="n">
        <f aca="false">IF($A44="","",IF(WEEKDAY($A44,2)&gt;=6,0,IFERROR(INDEX(Mitarbeiter!$F$5:$F$9,MATCH($C44,Mitarbeiter!$B$5:$B$9,0)),0)))</f>
        <v>6</v>
      </c>
      <c r="K44" s="19" t="n">
        <f aca="false">IF($A44="","",$I44-$J44)</f>
        <v>0</v>
      </c>
      <c r="L44" s="17"/>
    </row>
    <row r="45" customFormat="false" ht="15" hidden="false" customHeight="false" outlineLevel="0" collapsed="false">
      <c r="A45" s="27" t="n">
        <v>46155</v>
      </c>
      <c r="B45" s="28" t="str">
        <f aca="false">IF($A45="","",CHOOSE(WEEKDAY($A45,2),"Mo","Di","Mi","Do","Fr","Sa","So"))</f>
        <v>Mi</v>
      </c>
      <c r="C45" s="13" t="s">
        <v>47</v>
      </c>
      <c r="D45" s="13" t="str">
        <f aca="false">IF($C45="","",IFERROR(INDEX(Mitarbeiter!$C$5:$C$9,MATCH($C45,Mitarbeiter!$B$5:$B$9,0)),""))</f>
        <v>Verwaltung</v>
      </c>
      <c r="E45" s="28" t="s">
        <v>54</v>
      </c>
      <c r="F45" s="29" t="n">
        <v>0.333333333333333</v>
      </c>
      <c r="G45" s="29" t="n">
        <v>0.6875</v>
      </c>
      <c r="H45" s="29" t="n">
        <v>0.0208333333333333</v>
      </c>
      <c r="I45" s="14" t="n">
        <f aca="false">IF($A45="","",IF(OR($E45="Arbeit",$E45="Fortbildung"),MAX(0,($G45-$F45-$H45)*24),$J45))</f>
        <v>8</v>
      </c>
      <c r="J45" s="14" t="n">
        <f aca="false">IF($A45="","",IF(WEEKDAY($A45,2)&gt;=6,0,IFERROR(INDEX(Mitarbeiter!$F$5:$F$9,MATCH($C45,Mitarbeiter!$B$5:$B$9,0)),0)))</f>
        <v>8</v>
      </c>
      <c r="K45" s="15" t="n">
        <f aca="false">IF($A45="","",$I45-$J45)</f>
        <v>0</v>
      </c>
      <c r="L45" s="13"/>
    </row>
    <row r="46" customFormat="false" ht="15" hidden="false" customHeight="false" outlineLevel="0" collapsed="false">
      <c r="A46" s="30" t="n">
        <v>46155</v>
      </c>
      <c r="B46" s="31" t="str">
        <f aca="false">IF($A46="","",CHOOSE(WEEKDAY($A46,2),"Mo","Di","Mi","Do","Fr","Sa","So"))</f>
        <v>Mi</v>
      </c>
      <c r="C46" s="17" t="s">
        <v>50</v>
      </c>
      <c r="D46" s="17" t="str">
        <f aca="false">IF($C46="","",IFERROR(INDEX(Mitarbeiter!$C$5:$C$9,MATCH($C46,Mitarbeiter!$B$5:$B$9,0)),""))</f>
        <v>Vertrieb</v>
      </c>
      <c r="E46" s="31" t="s">
        <v>54</v>
      </c>
      <c r="F46" s="32" t="n">
        <v>0.354166666666667</v>
      </c>
      <c r="G46" s="32" t="n">
        <v>0.729166666666667</v>
      </c>
      <c r="H46" s="32" t="n">
        <v>0.0416666666666667</v>
      </c>
      <c r="I46" s="18" t="n">
        <f aca="false">IF($A46="","",IF(OR($E46="Arbeit",$E46="Fortbildung"),MAX(0,($G46-$F46-$H46)*24),$J46))</f>
        <v>8</v>
      </c>
      <c r="J46" s="18" t="n">
        <f aca="false">IF($A46="","",IF(WEEKDAY($A46,2)&gt;=6,0,IFERROR(INDEX(Mitarbeiter!$F$5:$F$9,MATCH($C46,Mitarbeiter!$B$5:$B$9,0)),0)))</f>
        <v>8</v>
      </c>
      <c r="K46" s="19" t="n">
        <f aca="false">IF($A46="","",$I46-$J46)</f>
        <v>0</v>
      </c>
      <c r="L46" s="17"/>
    </row>
    <row r="47" customFormat="false" ht="15" hidden="false" customHeight="false" outlineLevel="0" collapsed="false">
      <c r="A47" s="27" t="n">
        <v>46155</v>
      </c>
      <c r="B47" s="28" t="str">
        <f aca="false">IF($A47="","",CHOOSE(WEEKDAY($A47,2),"Mo","Di","Mi","Do","Fr","Sa","So"))</f>
        <v>Mi</v>
      </c>
      <c r="C47" s="13" t="s">
        <v>51</v>
      </c>
      <c r="D47" s="13" t="str">
        <f aca="false">IF($C47="","",IFERROR(INDEX(Mitarbeiter!$C$5:$C$9,MATCH($C47,Mitarbeiter!$B$5:$B$9,0)),""))</f>
        <v>Produktion</v>
      </c>
      <c r="E47" s="28" t="s">
        <v>54</v>
      </c>
      <c r="F47" s="29" t="n">
        <v>0.291666666666667</v>
      </c>
      <c r="G47" s="29" t="n">
        <v>0.604166666666667</v>
      </c>
      <c r="H47" s="29" t="n">
        <v>0.0208333333333333</v>
      </c>
      <c r="I47" s="14" t="n">
        <f aca="false">IF($A47="","",IF(OR($E47="Arbeit",$E47="Fortbildung"),MAX(0,($G47-$F47-$H47)*24),$J47))</f>
        <v>7</v>
      </c>
      <c r="J47" s="14" t="n">
        <f aca="false">IF($A47="","",IF(WEEKDAY($A47,2)&gt;=6,0,IFERROR(INDEX(Mitarbeiter!$F$5:$F$9,MATCH($C47,Mitarbeiter!$B$5:$B$9,0)),0)))</f>
        <v>7</v>
      </c>
      <c r="K47" s="15" t="n">
        <f aca="false">IF($A47="","",$I47-$J47)</f>
        <v>0</v>
      </c>
      <c r="L47" s="13"/>
    </row>
    <row r="48" customFormat="false" ht="15" hidden="false" customHeight="false" outlineLevel="0" collapsed="false">
      <c r="A48" s="30" t="n">
        <v>46155</v>
      </c>
      <c r="B48" s="31" t="str">
        <f aca="false">IF($A48="","",CHOOSE(WEEKDAY($A48,2),"Mo","Di","Mi","Do","Fr","Sa","So"))</f>
        <v>Mi</v>
      </c>
      <c r="C48" s="17" t="s">
        <v>52</v>
      </c>
      <c r="D48" s="17" t="str">
        <f aca="false">IF($C48="","",IFERROR(INDEX(Mitarbeiter!$C$5:$C$9,MATCH($C48,Mitarbeiter!$B$5:$B$9,0)),""))</f>
        <v>IT</v>
      </c>
      <c r="E48" s="31" t="s">
        <v>54</v>
      </c>
      <c r="F48" s="32" t="n">
        <v>0.375</v>
      </c>
      <c r="G48" s="32" t="n">
        <v>0.8125</v>
      </c>
      <c r="H48" s="32" t="n">
        <v>0.03125</v>
      </c>
      <c r="I48" s="18" t="n">
        <f aca="false">IF($A48="","",IF(OR($E48="Arbeit",$E48="Fortbildung"),MAX(0,($G48-$F48-$H48)*24),$J48))</f>
        <v>9.75</v>
      </c>
      <c r="J48" s="18" t="n">
        <f aca="false">IF($A48="","",IF(WEEKDAY($A48,2)&gt;=6,0,IFERROR(INDEX(Mitarbeiter!$F$5:$F$9,MATCH($C48,Mitarbeiter!$B$5:$B$9,0)),0)))</f>
        <v>8</v>
      </c>
      <c r="K48" s="19" t="n">
        <f aca="false">IF($A48="","",$I48-$J48)</f>
        <v>1.75</v>
      </c>
      <c r="L48" s="17" t="s">
        <v>64</v>
      </c>
    </row>
    <row r="49" customFormat="false" ht="15" hidden="false" customHeight="false" outlineLevel="0" collapsed="false">
      <c r="A49" s="27" t="n">
        <v>46155</v>
      </c>
      <c r="B49" s="28" t="str">
        <f aca="false">IF($A49="","",CHOOSE(WEEKDAY($A49,2),"Mo","Di","Mi","Do","Fr","Sa","So"))</f>
        <v>Mi</v>
      </c>
      <c r="C49" s="13" t="s">
        <v>53</v>
      </c>
      <c r="D49" s="13" t="str">
        <f aca="false">IF($C49="","",IFERROR(INDEX(Mitarbeiter!$C$5:$C$9,MATCH($C49,Mitarbeiter!$B$5:$B$9,0)),""))</f>
        <v>Verwaltung</v>
      </c>
      <c r="E49" s="28" t="s">
        <v>54</v>
      </c>
      <c r="F49" s="29" t="n">
        <v>0.354166666666667</v>
      </c>
      <c r="G49" s="29" t="n">
        <v>0.625</v>
      </c>
      <c r="H49" s="29" t="n">
        <v>0.0208333333333333</v>
      </c>
      <c r="I49" s="14" t="n">
        <f aca="false">IF($A49="","",IF(OR($E49="Arbeit",$E49="Fortbildung"),MAX(0,($G49-$F49-$H49)*24),$J49))</f>
        <v>6</v>
      </c>
      <c r="J49" s="14" t="n">
        <f aca="false">IF($A49="","",IF(WEEKDAY($A49,2)&gt;=6,0,IFERROR(INDEX(Mitarbeiter!$F$5:$F$9,MATCH($C49,Mitarbeiter!$B$5:$B$9,0)),0)))</f>
        <v>6</v>
      </c>
      <c r="K49" s="15" t="n">
        <f aca="false">IF($A49="","",$I49-$J49)</f>
        <v>0</v>
      </c>
      <c r="L49" s="13"/>
    </row>
    <row r="50" customFormat="false" ht="15" hidden="false" customHeight="false" outlineLevel="0" collapsed="false">
      <c r="A50" s="30" t="n">
        <v>46156</v>
      </c>
      <c r="B50" s="31" t="str">
        <f aca="false">IF($A50="","",CHOOSE(WEEKDAY($A50,2),"Mo","Di","Mi","Do","Fr","Sa","So"))</f>
        <v>Do</v>
      </c>
      <c r="C50" s="17" t="s">
        <v>47</v>
      </c>
      <c r="D50" s="17" t="str">
        <f aca="false">IF($C50="","",IFERROR(INDEX(Mitarbeiter!$C$5:$C$9,MATCH($C50,Mitarbeiter!$B$5:$B$9,0)),""))</f>
        <v>Verwaltung</v>
      </c>
      <c r="E50" s="31" t="s">
        <v>48</v>
      </c>
      <c r="F50" s="32"/>
      <c r="G50" s="32"/>
      <c r="H50" s="32"/>
      <c r="I50" s="18" t="n">
        <f aca="false">IF($A50="","",IF(OR($E50="Arbeit",$E50="Fortbildung"),MAX(0,($G50-$F50-$H50)*24),$J50))</f>
        <v>8</v>
      </c>
      <c r="J50" s="18" t="n">
        <f aca="false">IF($A50="","",IF(WEEKDAY($A50,2)&gt;=6,0,IFERROR(INDEX(Mitarbeiter!$F$5:$F$9,MATCH($C50,Mitarbeiter!$B$5:$B$9,0)),0)))</f>
        <v>8</v>
      </c>
      <c r="K50" s="19" t="n">
        <f aca="false">IF($A50="","",$I50-$J50)</f>
        <v>0</v>
      </c>
      <c r="L50" s="17" t="s">
        <v>65</v>
      </c>
    </row>
    <row r="51" customFormat="false" ht="15" hidden="false" customHeight="false" outlineLevel="0" collapsed="false">
      <c r="A51" s="27" t="n">
        <v>46156</v>
      </c>
      <c r="B51" s="28" t="str">
        <f aca="false">IF($A51="","",CHOOSE(WEEKDAY($A51,2),"Mo","Di","Mi","Do","Fr","Sa","So"))</f>
        <v>Do</v>
      </c>
      <c r="C51" s="13" t="s">
        <v>50</v>
      </c>
      <c r="D51" s="13" t="str">
        <f aca="false">IF($C51="","",IFERROR(INDEX(Mitarbeiter!$C$5:$C$9,MATCH($C51,Mitarbeiter!$B$5:$B$9,0)),""))</f>
        <v>Vertrieb</v>
      </c>
      <c r="E51" s="28" t="s">
        <v>48</v>
      </c>
      <c r="F51" s="29"/>
      <c r="G51" s="29"/>
      <c r="H51" s="29"/>
      <c r="I51" s="14" t="n">
        <f aca="false">IF($A51="","",IF(OR($E51="Arbeit",$E51="Fortbildung"),MAX(0,($G51-$F51-$H51)*24),$J51))</f>
        <v>8</v>
      </c>
      <c r="J51" s="14" t="n">
        <f aca="false">IF($A51="","",IF(WEEKDAY($A51,2)&gt;=6,0,IFERROR(INDEX(Mitarbeiter!$F$5:$F$9,MATCH($C51,Mitarbeiter!$B$5:$B$9,0)),0)))</f>
        <v>8</v>
      </c>
      <c r="K51" s="15" t="n">
        <f aca="false">IF($A51="","",$I51-$J51)</f>
        <v>0</v>
      </c>
      <c r="L51" s="13" t="s">
        <v>65</v>
      </c>
    </row>
    <row r="52" customFormat="false" ht="15" hidden="false" customHeight="false" outlineLevel="0" collapsed="false">
      <c r="A52" s="30" t="n">
        <v>46156</v>
      </c>
      <c r="B52" s="31" t="str">
        <f aca="false">IF($A52="","",CHOOSE(WEEKDAY($A52,2),"Mo","Di","Mi","Do","Fr","Sa","So"))</f>
        <v>Do</v>
      </c>
      <c r="C52" s="17" t="s">
        <v>51</v>
      </c>
      <c r="D52" s="17" t="str">
        <f aca="false">IF($C52="","",IFERROR(INDEX(Mitarbeiter!$C$5:$C$9,MATCH($C52,Mitarbeiter!$B$5:$B$9,0)),""))</f>
        <v>Produktion</v>
      </c>
      <c r="E52" s="31" t="s">
        <v>48</v>
      </c>
      <c r="F52" s="32"/>
      <c r="G52" s="32"/>
      <c r="H52" s="32"/>
      <c r="I52" s="18" t="n">
        <f aca="false">IF($A52="","",IF(OR($E52="Arbeit",$E52="Fortbildung"),MAX(0,($G52-$F52-$H52)*24),$J52))</f>
        <v>7</v>
      </c>
      <c r="J52" s="18" t="n">
        <f aca="false">IF($A52="","",IF(WEEKDAY($A52,2)&gt;=6,0,IFERROR(INDEX(Mitarbeiter!$F$5:$F$9,MATCH($C52,Mitarbeiter!$B$5:$B$9,0)),0)))</f>
        <v>7</v>
      </c>
      <c r="K52" s="19" t="n">
        <f aca="false">IF($A52="","",$I52-$J52)</f>
        <v>0</v>
      </c>
      <c r="L52" s="17" t="s">
        <v>65</v>
      </c>
    </row>
    <row r="53" customFormat="false" ht="15" hidden="false" customHeight="false" outlineLevel="0" collapsed="false">
      <c r="A53" s="27" t="n">
        <v>46156</v>
      </c>
      <c r="B53" s="28" t="str">
        <f aca="false">IF($A53="","",CHOOSE(WEEKDAY($A53,2),"Mo","Di","Mi","Do","Fr","Sa","So"))</f>
        <v>Do</v>
      </c>
      <c r="C53" s="13" t="s">
        <v>52</v>
      </c>
      <c r="D53" s="13" t="str">
        <f aca="false">IF($C53="","",IFERROR(INDEX(Mitarbeiter!$C$5:$C$9,MATCH($C53,Mitarbeiter!$B$5:$B$9,0)),""))</f>
        <v>IT</v>
      </c>
      <c r="E53" s="28" t="s">
        <v>48</v>
      </c>
      <c r="F53" s="29"/>
      <c r="G53" s="29"/>
      <c r="H53" s="29"/>
      <c r="I53" s="14" t="n">
        <f aca="false">IF($A53="","",IF(OR($E53="Arbeit",$E53="Fortbildung"),MAX(0,($G53-$F53-$H53)*24),$J53))</f>
        <v>8</v>
      </c>
      <c r="J53" s="14" t="n">
        <f aca="false">IF($A53="","",IF(WEEKDAY($A53,2)&gt;=6,0,IFERROR(INDEX(Mitarbeiter!$F$5:$F$9,MATCH($C53,Mitarbeiter!$B$5:$B$9,0)),0)))</f>
        <v>8</v>
      </c>
      <c r="K53" s="15" t="n">
        <f aca="false">IF($A53="","",$I53-$J53)</f>
        <v>0</v>
      </c>
      <c r="L53" s="13" t="s">
        <v>65</v>
      </c>
    </row>
    <row r="54" customFormat="false" ht="15" hidden="false" customHeight="false" outlineLevel="0" collapsed="false">
      <c r="A54" s="30" t="n">
        <v>46156</v>
      </c>
      <c r="B54" s="31" t="str">
        <f aca="false">IF($A54="","",CHOOSE(WEEKDAY($A54,2),"Mo","Di","Mi","Do","Fr","Sa","So"))</f>
        <v>Do</v>
      </c>
      <c r="C54" s="17" t="s">
        <v>53</v>
      </c>
      <c r="D54" s="17" t="str">
        <f aca="false">IF($C54="","",IFERROR(INDEX(Mitarbeiter!$C$5:$C$9,MATCH($C54,Mitarbeiter!$B$5:$B$9,0)),""))</f>
        <v>Verwaltung</v>
      </c>
      <c r="E54" s="31" t="s">
        <v>48</v>
      </c>
      <c r="F54" s="32"/>
      <c r="G54" s="32"/>
      <c r="H54" s="32"/>
      <c r="I54" s="18" t="n">
        <f aca="false">IF($A54="","",IF(OR($E54="Arbeit",$E54="Fortbildung"),MAX(0,($G54-$F54-$H54)*24),$J54))</f>
        <v>6</v>
      </c>
      <c r="J54" s="18" t="n">
        <f aca="false">IF($A54="","",IF(WEEKDAY($A54,2)&gt;=6,0,IFERROR(INDEX(Mitarbeiter!$F$5:$F$9,MATCH($C54,Mitarbeiter!$B$5:$B$9,0)),0)))</f>
        <v>6</v>
      </c>
      <c r="K54" s="19" t="n">
        <f aca="false">IF($A54="","",$I54-$J54)</f>
        <v>0</v>
      </c>
      <c r="L54" s="17" t="s">
        <v>65</v>
      </c>
    </row>
    <row r="55" customFormat="false" ht="15" hidden="false" customHeight="false" outlineLevel="0" collapsed="false">
      <c r="A55" s="27" t="n">
        <v>46157</v>
      </c>
      <c r="B55" s="28" t="str">
        <f aca="false">IF($A55="","",CHOOSE(WEEKDAY($A55,2),"Mo","Di","Mi","Do","Fr","Sa","So"))</f>
        <v>Fr</v>
      </c>
      <c r="C55" s="13" t="s">
        <v>47</v>
      </c>
      <c r="D55" s="13" t="str">
        <f aca="false">IF($C55="","",IFERROR(INDEX(Mitarbeiter!$C$5:$C$9,MATCH($C55,Mitarbeiter!$B$5:$B$9,0)),""))</f>
        <v>Verwaltung</v>
      </c>
      <c r="E55" s="28" t="s">
        <v>54</v>
      </c>
      <c r="F55" s="29" t="n">
        <v>0.333333333333333</v>
      </c>
      <c r="G55" s="29" t="n">
        <v>0.6875</v>
      </c>
      <c r="H55" s="29" t="n">
        <v>0.0208333333333333</v>
      </c>
      <c r="I55" s="14" t="n">
        <f aca="false">IF($A55="","",IF(OR($E55="Arbeit",$E55="Fortbildung"),MAX(0,($G55-$F55-$H55)*24),$J55))</f>
        <v>8</v>
      </c>
      <c r="J55" s="14" t="n">
        <f aca="false">IF($A55="","",IF(WEEKDAY($A55,2)&gt;=6,0,IFERROR(INDEX(Mitarbeiter!$F$5:$F$9,MATCH($C55,Mitarbeiter!$B$5:$B$9,0)),0)))</f>
        <v>8</v>
      </c>
      <c r="K55" s="15" t="n">
        <f aca="false">IF($A55="","",$I55-$J55)</f>
        <v>0</v>
      </c>
      <c r="L55" s="13"/>
    </row>
    <row r="56" customFormat="false" ht="15" hidden="false" customHeight="false" outlineLevel="0" collapsed="false">
      <c r="A56" s="30" t="n">
        <v>46157</v>
      </c>
      <c r="B56" s="31" t="str">
        <f aca="false">IF($A56="","",CHOOSE(WEEKDAY($A56,2),"Mo","Di","Mi","Do","Fr","Sa","So"))</f>
        <v>Fr</v>
      </c>
      <c r="C56" s="17" t="s">
        <v>50</v>
      </c>
      <c r="D56" s="17" t="str">
        <f aca="false">IF($C56="","",IFERROR(INDEX(Mitarbeiter!$C$5:$C$9,MATCH($C56,Mitarbeiter!$B$5:$B$9,0)),""))</f>
        <v>Vertrieb</v>
      </c>
      <c r="E56" s="31" t="s">
        <v>54</v>
      </c>
      <c r="F56" s="32" t="n">
        <v>0.354166666666667</v>
      </c>
      <c r="G56" s="32" t="n">
        <v>0.729166666666667</v>
      </c>
      <c r="H56" s="32" t="n">
        <v>0.0416666666666667</v>
      </c>
      <c r="I56" s="18" t="n">
        <f aca="false">IF($A56="","",IF(OR($E56="Arbeit",$E56="Fortbildung"),MAX(0,($G56-$F56-$H56)*24),$J56))</f>
        <v>8</v>
      </c>
      <c r="J56" s="18" t="n">
        <f aca="false">IF($A56="","",IF(WEEKDAY($A56,2)&gt;=6,0,IFERROR(INDEX(Mitarbeiter!$F$5:$F$9,MATCH($C56,Mitarbeiter!$B$5:$B$9,0)),0)))</f>
        <v>8</v>
      </c>
      <c r="K56" s="19" t="n">
        <f aca="false">IF($A56="","",$I56-$J56)</f>
        <v>0</v>
      </c>
      <c r="L56" s="17"/>
    </row>
    <row r="57" customFormat="false" ht="15" hidden="false" customHeight="false" outlineLevel="0" collapsed="false">
      <c r="A57" s="27" t="n">
        <v>46157</v>
      </c>
      <c r="B57" s="28" t="str">
        <f aca="false">IF($A57="","",CHOOSE(WEEKDAY($A57,2),"Mo","Di","Mi","Do","Fr","Sa","So"))</f>
        <v>Fr</v>
      </c>
      <c r="C57" s="13" t="s">
        <v>51</v>
      </c>
      <c r="D57" s="13" t="str">
        <f aca="false">IF($C57="","",IFERROR(INDEX(Mitarbeiter!$C$5:$C$9,MATCH($C57,Mitarbeiter!$B$5:$B$9,0)),""))</f>
        <v>Produktion</v>
      </c>
      <c r="E57" s="28" t="s">
        <v>54</v>
      </c>
      <c r="F57" s="29" t="n">
        <v>0.291666666666667</v>
      </c>
      <c r="G57" s="29" t="n">
        <v>0.645833333333333</v>
      </c>
      <c r="H57" s="29" t="n">
        <v>0.0208333333333333</v>
      </c>
      <c r="I57" s="14" t="n">
        <f aca="false">IF($A57="","",IF(OR($E57="Arbeit",$E57="Fortbildung"),MAX(0,($G57-$F57-$H57)*24),$J57))</f>
        <v>8</v>
      </c>
      <c r="J57" s="14" t="n">
        <f aca="false">IF($A57="","",IF(WEEKDAY($A57,2)&gt;=6,0,IFERROR(INDEX(Mitarbeiter!$F$5:$F$9,MATCH($C57,Mitarbeiter!$B$5:$B$9,0)),0)))</f>
        <v>7</v>
      </c>
      <c r="K57" s="15" t="n">
        <f aca="false">IF($A57="","",$I57-$J57)</f>
        <v>1</v>
      </c>
      <c r="L57" s="13" t="s">
        <v>66</v>
      </c>
    </row>
    <row r="58" customFormat="false" ht="15" hidden="false" customHeight="false" outlineLevel="0" collapsed="false">
      <c r="A58" s="30" t="n">
        <v>46157</v>
      </c>
      <c r="B58" s="31" t="str">
        <f aca="false">IF($A58="","",CHOOSE(WEEKDAY($A58,2),"Mo","Di","Mi","Do","Fr","Sa","So"))</f>
        <v>Fr</v>
      </c>
      <c r="C58" s="17" t="s">
        <v>52</v>
      </c>
      <c r="D58" s="17" t="str">
        <f aca="false">IF($C58="","",IFERROR(INDEX(Mitarbeiter!$C$5:$C$9,MATCH($C58,Mitarbeiter!$B$5:$B$9,0)),""))</f>
        <v>IT</v>
      </c>
      <c r="E58" s="31" t="s">
        <v>54</v>
      </c>
      <c r="F58" s="32" t="n">
        <v>0.375</v>
      </c>
      <c r="G58" s="32" t="n">
        <v>0.75</v>
      </c>
      <c r="H58" s="32" t="n">
        <v>0.0416666666666667</v>
      </c>
      <c r="I58" s="18" t="n">
        <f aca="false">IF($A58="","",IF(OR($E58="Arbeit",$E58="Fortbildung"),MAX(0,($G58-$F58-$H58)*24),$J58))</f>
        <v>8</v>
      </c>
      <c r="J58" s="18" t="n">
        <f aca="false">IF($A58="","",IF(WEEKDAY($A58,2)&gt;=6,0,IFERROR(INDEX(Mitarbeiter!$F$5:$F$9,MATCH($C58,Mitarbeiter!$B$5:$B$9,0)),0)))</f>
        <v>8</v>
      </c>
      <c r="K58" s="19" t="n">
        <f aca="false">IF($A58="","",$I58-$J58)</f>
        <v>0</v>
      </c>
      <c r="L58" s="17"/>
    </row>
    <row r="59" customFormat="false" ht="15" hidden="false" customHeight="false" outlineLevel="0" collapsed="false">
      <c r="A59" s="27" t="n">
        <v>46157</v>
      </c>
      <c r="B59" s="28" t="str">
        <f aca="false">IF($A59="","",CHOOSE(WEEKDAY($A59,2),"Mo","Di","Mi","Do","Fr","Sa","So"))</f>
        <v>Fr</v>
      </c>
      <c r="C59" s="13" t="s">
        <v>53</v>
      </c>
      <c r="D59" s="13" t="str">
        <f aca="false">IF($C59="","",IFERROR(INDEX(Mitarbeiter!$C$5:$C$9,MATCH($C59,Mitarbeiter!$B$5:$B$9,0)),""))</f>
        <v>Verwaltung</v>
      </c>
      <c r="E59" s="28" t="s">
        <v>54</v>
      </c>
      <c r="F59" s="29" t="n">
        <v>0.354166666666667</v>
      </c>
      <c r="G59" s="29" t="n">
        <v>0.625</v>
      </c>
      <c r="H59" s="29" t="n">
        <v>0.0208333333333333</v>
      </c>
      <c r="I59" s="14" t="n">
        <f aca="false">IF($A59="","",IF(OR($E59="Arbeit",$E59="Fortbildung"),MAX(0,($G59-$F59-$H59)*24),$J59))</f>
        <v>6</v>
      </c>
      <c r="J59" s="14" t="n">
        <f aca="false">IF($A59="","",IF(WEEKDAY($A59,2)&gt;=6,0,IFERROR(INDEX(Mitarbeiter!$F$5:$F$9,MATCH($C59,Mitarbeiter!$B$5:$B$9,0)),0)))</f>
        <v>6</v>
      </c>
      <c r="K59" s="15" t="n">
        <f aca="false">IF($A59="","",$I59-$J59)</f>
        <v>0</v>
      </c>
      <c r="L59" s="13"/>
    </row>
    <row r="60" customFormat="false" ht="15" hidden="false" customHeight="false" outlineLevel="0" collapsed="false">
      <c r="A60" s="33"/>
      <c r="B60" s="31" t="str">
        <f aca="false">IF($A60="","",CHOOSE(WEEKDAY($A60,2),"Mo","Di","Mi","Do","Fr","Sa","So"))</f>
        <v/>
      </c>
      <c r="C60" s="34"/>
      <c r="D60" s="17" t="str">
        <f aca="false">IF($C60="","",IFERROR(INDEX(Mitarbeiter!$C$5:$C$9,MATCH($C60,Mitarbeiter!$B$5:$B$9,0)),""))</f>
        <v/>
      </c>
      <c r="E60" s="33"/>
      <c r="F60" s="35"/>
      <c r="G60" s="35"/>
      <c r="H60" s="35"/>
      <c r="I60" s="18" t="str">
        <f aca="false">IF($A60="","",IF(OR($E60="Arbeit",$E60="Fortbildung"),MAX(0,($G60-$F60-$H60)*24),$J60))</f>
        <v/>
      </c>
      <c r="J60" s="18" t="str">
        <f aca="false">IF($A60="","",IF(WEEKDAY($A60,2)&gt;=6,0,IFERROR(INDEX(Mitarbeiter!$F$5:$F$9,MATCH($C60,Mitarbeiter!$B$5:$B$9,0)),0)))</f>
        <v/>
      </c>
      <c r="K60" s="19" t="str">
        <f aca="false">IF($A60="","",$I60-$J60)</f>
        <v/>
      </c>
      <c r="L60" s="34"/>
    </row>
    <row r="61" customFormat="false" ht="15" hidden="false" customHeight="false" outlineLevel="0" collapsed="false">
      <c r="A61" s="33"/>
      <c r="B61" s="28" t="str">
        <f aca="false">IF($A61="","",CHOOSE(WEEKDAY($A61,2),"Mo","Di","Mi","Do","Fr","Sa","So"))</f>
        <v/>
      </c>
      <c r="C61" s="34"/>
      <c r="D61" s="13" t="str">
        <f aca="false">IF($C61="","",IFERROR(INDEX(Mitarbeiter!$C$5:$C$9,MATCH($C61,Mitarbeiter!$B$5:$B$9,0)),""))</f>
        <v/>
      </c>
      <c r="E61" s="33"/>
      <c r="F61" s="35"/>
      <c r="G61" s="35"/>
      <c r="H61" s="35"/>
      <c r="I61" s="14" t="str">
        <f aca="false">IF($A61="","",IF(OR($E61="Arbeit",$E61="Fortbildung"),MAX(0,($G61-$F61-$H61)*24),$J61))</f>
        <v/>
      </c>
      <c r="J61" s="14" t="str">
        <f aca="false">IF($A61="","",IF(WEEKDAY($A61,2)&gt;=6,0,IFERROR(INDEX(Mitarbeiter!$F$5:$F$9,MATCH($C61,Mitarbeiter!$B$5:$B$9,0)),0)))</f>
        <v/>
      </c>
      <c r="K61" s="15" t="str">
        <f aca="false">IF($A61="","",$I61-$J61)</f>
        <v/>
      </c>
      <c r="L61" s="34"/>
    </row>
    <row r="62" customFormat="false" ht="15" hidden="false" customHeight="false" outlineLevel="0" collapsed="false">
      <c r="A62" s="33"/>
      <c r="B62" s="31" t="str">
        <f aca="false">IF($A62="","",CHOOSE(WEEKDAY($A62,2),"Mo","Di","Mi","Do","Fr","Sa","So"))</f>
        <v/>
      </c>
      <c r="C62" s="34"/>
      <c r="D62" s="17" t="str">
        <f aca="false">IF($C62="","",IFERROR(INDEX(Mitarbeiter!$C$5:$C$9,MATCH($C62,Mitarbeiter!$B$5:$B$9,0)),""))</f>
        <v/>
      </c>
      <c r="E62" s="33"/>
      <c r="F62" s="35"/>
      <c r="G62" s="35"/>
      <c r="H62" s="35"/>
      <c r="I62" s="18" t="str">
        <f aca="false">IF($A62="","",IF(OR($E62="Arbeit",$E62="Fortbildung"),MAX(0,($G62-$F62-$H62)*24),$J62))</f>
        <v/>
      </c>
      <c r="J62" s="18" t="str">
        <f aca="false">IF($A62="","",IF(WEEKDAY($A62,2)&gt;=6,0,IFERROR(INDEX(Mitarbeiter!$F$5:$F$9,MATCH($C62,Mitarbeiter!$B$5:$B$9,0)),0)))</f>
        <v/>
      </c>
      <c r="K62" s="19" t="str">
        <f aca="false">IF($A62="","",$I62-$J62)</f>
        <v/>
      </c>
      <c r="L62" s="34"/>
    </row>
    <row r="63" customFormat="false" ht="15" hidden="false" customHeight="false" outlineLevel="0" collapsed="false">
      <c r="A63" s="33"/>
      <c r="B63" s="28" t="str">
        <f aca="false">IF($A63="","",CHOOSE(WEEKDAY($A63,2),"Mo","Di","Mi","Do","Fr","Sa","So"))</f>
        <v/>
      </c>
      <c r="C63" s="34"/>
      <c r="D63" s="13" t="str">
        <f aca="false">IF($C63="","",IFERROR(INDEX(Mitarbeiter!$C$5:$C$9,MATCH($C63,Mitarbeiter!$B$5:$B$9,0)),""))</f>
        <v/>
      </c>
      <c r="E63" s="33"/>
      <c r="F63" s="35"/>
      <c r="G63" s="35"/>
      <c r="H63" s="35"/>
      <c r="I63" s="14" t="str">
        <f aca="false">IF($A63="","",IF(OR($E63="Arbeit",$E63="Fortbildung"),MAX(0,($G63-$F63-$H63)*24),$J63))</f>
        <v/>
      </c>
      <c r="J63" s="14" t="str">
        <f aca="false">IF($A63="","",IF(WEEKDAY($A63,2)&gt;=6,0,IFERROR(INDEX(Mitarbeiter!$F$5:$F$9,MATCH($C63,Mitarbeiter!$B$5:$B$9,0)),0)))</f>
        <v/>
      </c>
      <c r="K63" s="15" t="str">
        <f aca="false">IF($A63="","",$I63-$J63)</f>
        <v/>
      </c>
      <c r="L63" s="34"/>
    </row>
    <row r="64" customFormat="false" ht="15" hidden="false" customHeight="false" outlineLevel="0" collapsed="false">
      <c r="A64" s="33"/>
      <c r="B64" s="31" t="str">
        <f aca="false">IF($A64="","",CHOOSE(WEEKDAY($A64,2),"Mo","Di","Mi","Do","Fr","Sa","So"))</f>
        <v/>
      </c>
      <c r="C64" s="34"/>
      <c r="D64" s="17" t="str">
        <f aca="false">IF($C64="","",IFERROR(INDEX(Mitarbeiter!$C$5:$C$9,MATCH($C64,Mitarbeiter!$B$5:$B$9,0)),""))</f>
        <v/>
      </c>
      <c r="E64" s="33"/>
      <c r="F64" s="35"/>
      <c r="G64" s="35"/>
      <c r="H64" s="35"/>
      <c r="I64" s="18" t="str">
        <f aca="false">IF($A64="","",IF(OR($E64="Arbeit",$E64="Fortbildung"),MAX(0,($G64-$F64-$H64)*24),$J64))</f>
        <v/>
      </c>
      <c r="J64" s="18" t="str">
        <f aca="false">IF($A64="","",IF(WEEKDAY($A64,2)&gt;=6,0,IFERROR(INDEX(Mitarbeiter!$F$5:$F$9,MATCH($C64,Mitarbeiter!$B$5:$B$9,0)),0)))</f>
        <v/>
      </c>
      <c r="K64" s="19" t="str">
        <f aca="false">IF($A64="","",$I64-$J64)</f>
        <v/>
      </c>
      <c r="L64" s="34"/>
    </row>
    <row r="65" customFormat="false" ht="15" hidden="false" customHeight="false" outlineLevel="0" collapsed="false">
      <c r="A65" s="33"/>
      <c r="B65" s="28" t="str">
        <f aca="false">IF($A65="","",CHOOSE(WEEKDAY($A65,2),"Mo","Di","Mi","Do","Fr","Sa","So"))</f>
        <v/>
      </c>
      <c r="C65" s="34"/>
      <c r="D65" s="13" t="str">
        <f aca="false">IF($C65="","",IFERROR(INDEX(Mitarbeiter!$C$5:$C$9,MATCH($C65,Mitarbeiter!$B$5:$B$9,0)),""))</f>
        <v/>
      </c>
      <c r="E65" s="33"/>
      <c r="F65" s="35"/>
      <c r="G65" s="35"/>
      <c r="H65" s="35"/>
      <c r="I65" s="14" t="str">
        <f aca="false">IF($A65="","",IF(OR($E65="Arbeit",$E65="Fortbildung"),MAX(0,($G65-$F65-$H65)*24),$J65))</f>
        <v/>
      </c>
      <c r="J65" s="14" t="str">
        <f aca="false">IF($A65="","",IF(WEEKDAY($A65,2)&gt;=6,0,IFERROR(INDEX(Mitarbeiter!$F$5:$F$9,MATCH($C65,Mitarbeiter!$B$5:$B$9,0)),0)))</f>
        <v/>
      </c>
      <c r="K65" s="15" t="str">
        <f aca="false">IF($A65="","",$I65-$J65)</f>
        <v/>
      </c>
      <c r="L65" s="34"/>
    </row>
    <row r="66" customFormat="false" ht="15" hidden="false" customHeight="false" outlineLevel="0" collapsed="false">
      <c r="A66" s="33"/>
      <c r="B66" s="31" t="str">
        <f aca="false">IF($A66="","",CHOOSE(WEEKDAY($A66,2),"Mo","Di","Mi","Do","Fr","Sa","So"))</f>
        <v/>
      </c>
      <c r="C66" s="34"/>
      <c r="D66" s="17" t="str">
        <f aca="false">IF($C66="","",IFERROR(INDEX(Mitarbeiter!$C$5:$C$9,MATCH($C66,Mitarbeiter!$B$5:$B$9,0)),""))</f>
        <v/>
      </c>
      <c r="E66" s="33"/>
      <c r="F66" s="35"/>
      <c r="G66" s="35"/>
      <c r="H66" s="35"/>
      <c r="I66" s="18" t="str">
        <f aca="false">IF($A66="","",IF(OR($E66="Arbeit",$E66="Fortbildung"),MAX(0,($G66-$F66-$H66)*24),$J66))</f>
        <v/>
      </c>
      <c r="J66" s="18" t="str">
        <f aca="false">IF($A66="","",IF(WEEKDAY($A66,2)&gt;=6,0,IFERROR(INDEX(Mitarbeiter!$F$5:$F$9,MATCH($C66,Mitarbeiter!$B$5:$B$9,0)),0)))</f>
        <v/>
      </c>
      <c r="K66" s="19" t="str">
        <f aca="false">IF($A66="","",$I66-$J66)</f>
        <v/>
      </c>
      <c r="L66" s="34"/>
    </row>
    <row r="67" customFormat="false" ht="15" hidden="false" customHeight="false" outlineLevel="0" collapsed="false">
      <c r="A67" s="33"/>
      <c r="B67" s="28" t="str">
        <f aca="false">IF($A67="","",CHOOSE(WEEKDAY($A67,2),"Mo","Di","Mi","Do","Fr","Sa","So"))</f>
        <v/>
      </c>
      <c r="C67" s="34"/>
      <c r="D67" s="13" t="str">
        <f aca="false">IF($C67="","",IFERROR(INDEX(Mitarbeiter!$C$5:$C$9,MATCH($C67,Mitarbeiter!$B$5:$B$9,0)),""))</f>
        <v/>
      </c>
      <c r="E67" s="33"/>
      <c r="F67" s="35"/>
      <c r="G67" s="35"/>
      <c r="H67" s="35"/>
      <c r="I67" s="14" t="str">
        <f aca="false">IF($A67="","",IF(OR($E67="Arbeit",$E67="Fortbildung"),MAX(0,($G67-$F67-$H67)*24),$J67))</f>
        <v/>
      </c>
      <c r="J67" s="14" t="str">
        <f aca="false">IF($A67="","",IF(WEEKDAY($A67,2)&gt;=6,0,IFERROR(INDEX(Mitarbeiter!$F$5:$F$9,MATCH($C67,Mitarbeiter!$B$5:$B$9,0)),0)))</f>
        <v/>
      </c>
      <c r="K67" s="15" t="str">
        <f aca="false">IF($A67="","",$I67-$J67)</f>
        <v/>
      </c>
      <c r="L67" s="34"/>
    </row>
    <row r="68" customFormat="false" ht="15" hidden="false" customHeight="false" outlineLevel="0" collapsed="false">
      <c r="A68" s="33"/>
      <c r="B68" s="31" t="str">
        <f aca="false">IF($A68="","",CHOOSE(WEEKDAY($A68,2),"Mo","Di","Mi","Do","Fr","Sa","So"))</f>
        <v/>
      </c>
      <c r="C68" s="34"/>
      <c r="D68" s="17" t="str">
        <f aca="false">IF($C68="","",IFERROR(INDEX(Mitarbeiter!$C$5:$C$9,MATCH($C68,Mitarbeiter!$B$5:$B$9,0)),""))</f>
        <v/>
      </c>
      <c r="E68" s="33"/>
      <c r="F68" s="35"/>
      <c r="G68" s="35"/>
      <c r="H68" s="35"/>
      <c r="I68" s="18" t="str">
        <f aca="false">IF($A68="","",IF(OR($E68="Arbeit",$E68="Fortbildung"),MAX(0,($G68-$F68-$H68)*24),$J68))</f>
        <v/>
      </c>
      <c r="J68" s="18" t="str">
        <f aca="false">IF($A68="","",IF(WEEKDAY($A68,2)&gt;=6,0,IFERROR(INDEX(Mitarbeiter!$F$5:$F$9,MATCH($C68,Mitarbeiter!$B$5:$B$9,0)),0)))</f>
        <v/>
      </c>
      <c r="K68" s="19" t="str">
        <f aca="false">IF($A68="","",$I68-$J68)</f>
        <v/>
      </c>
      <c r="L68" s="34"/>
    </row>
    <row r="69" customFormat="false" ht="15" hidden="false" customHeight="false" outlineLevel="0" collapsed="false">
      <c r="A69" s="33"/>
      <c r="B69" s="28" t="str">
        <f aca="false">IF($A69="","",CHOOSE(WEEKDAY($A69,2),"Mo","Di","Mi","Do","Fr","Sa","So"))</f>
        <v/>
      </c>
      <c r="C69" s="34"/>
      <c r="D69" s="13" t="str">
        <f aca="false">IF($C69="","",IFERROR(INDEX(Mitarbeiter!$C$5:$C$9,MATCH($C69,Mitarbeiter!$B$5:$B$9,0)),""))</f>
        <v/>
      </c>
      <c r="E69" s="33"/>
      <c r="F69" s="35"/>
      <c r="G69" s="35"/>
      <c r="H69" s="35"/>
      <c r="I69" s="14" t="str">
        <f aca="false">IF($A69="","",IF(OR($E69="Arbeit",$E69="Fortbildung"),MAX(0,($G69-$F69-$H69)*24),$J69))</f>
        <v/>
      </c>
      <c r="J69" s="14" t="str">
        <f aca="false">IF($A69="","",IF(WEEKDAY($A69,2)&gt;=6,0,IFERROR(INDEX(Mitarbeiter!$F$5:$F$9,MATCH($C69,Mitarbeiter!$B$5:$B$9,0)),0)))</f>
        <v/>
      </c>
      <c r="K69" s="15" t="str">
        <f aca="false">IF($A69="","",$I69-$J69)</f>
        <v/>
      </c>
      <c r="L69" s="34"/>
    </row>
    <row r="70" customFormat="false" ht="15" hidden="false" customHeight="false" outlineLevel="0" collapsed="false">
      <c r="A70" s="33"/>
      <c r="B70" s="31" t="str">
        <f aca="false">IF($A70="","",CHOOSE(WEEKDAY($A70,2),"Mo","Di","Mi","Do","Fr","Sa","So"))</f>
        <v/>
      </c>
      <c r="C70" s="34"/>
      <c r="D70" s="17" t="str">
        <f aca="false">IF($C70="","",IFERROR(INDEX(Mitarbeiter!$C$5:$C$9,MATCH($C70,Mitarbeiter!$B$5:$B$9,0)),""))</f>
        <v/>
      </c>
      <c r="E70" s="33"/>
      <c r="F70" s="35"/>
      <c r="G70" s="35"/>
      <c r="H70" s="35"/>
      <c r="I70" s="18" t="str">
        <f aca="false">IF($A70="","",IF(OR($E70="Arbeit",$E70="Fortbildung"),MAX(0,($G70-$F70-$H70)*24),$J70))</f>
        <v/>
      </c>
      <c r="J70" s="18" t="str">
        <f aca="false">IF($A70="","",IF(WEEKDAY($A70,2)&gt;=6,0,IFERROR(INDEX(Mitarbeiter!$F$5:$F$9,MATCH($C70,Mitarbeiter!$B$5:$B$9,0)),0)))</f>
        <v/>
      </c>
      <c r="K70" s="19" t="str">
        <f aca="false">IF($A70="","",$I70-$J70)</f>
        <v/>
      </c>
      <c r="L70" s="34"/>
    </row>
    <row r="71" customFormat="false" ht="15" hidden="false" customHeight="false" outlineLevel="0" collapsed="false">
      <c r="A71" s="33"/>
      <c r="B71" s="28" t="str">
        <f aca="false">IF($A71="","",CHOOSE(WEEKDAY($A71,2),"Mo","Di","Mi","Do","Fr","Sa","So"))</f>
        <v/>
      </c>
      <c r="C71" s="34"/>
      <c r="D71" s="13" t="str">
        <f aca="false">IF($C71="","",IFERROR(INDEX(Mitarbeiter!$C$5:$C$9,MATCH($C71,Mitarbeiter!$B$5:$B$9,0)),""))</f>
        <v/>
      </c>
      <c r="E71" s="33"/>
      <c r="F71" s="35"/>
      <c r="G71" s="35"/>
      <c r="H71" s="35"/>
      <c r="I71" s="14" t="str">
        <f aca="false">IF($A71="","",IF(OR($E71="Arbeit",$E71="Fortbildung"),MAX(0,($G71-$F71-$H71)*24),$J71))</f>
        <v/>
      </c>
      <c r="J71" s="14" t="str">
        <f aca="false">IF($A71="","",IF(WEEKDAY($A71,2)&gt;=6,0,IFERROR(INDEX(Mitarbeiter!$F$5:$F$9,MATCH($C71,Mitarbeiter!$B$5:$B$9,0)),0)))</f>
        <v/>
      </c>
      <c r="K71" s="15" t="str">
        <f aca="false">IF($A71="","",$I71-$J71)</f>
        <v/>
      </c>
      <c r="L71" s="34"/>
    </row>
    <row r="72" customFormat="false" ht="15" hidden="false" customHeight="false" outlineLevel="0" collapsed="false">
      <c r="A72" s="33"/>
      <c r="B72" s="31" t="str">
        <f aca="false">IF($A72="","",CHOOSE(WEEKDAY($A72,2),"Mo","Di","Mi","Do","Fr","Sa","So"))</f>
        <v/>
      </c>
      <c r="C72" s="34"/>
      <c r="D72" s="17" t="str">
        <f aca="false">IF($C72="","",IFERROR(INDEX(Mitarbeiter!$C$5:$C$9,MATCH($C72,Mitarbeiter!$B$5:$B$9,0)),""))</f>
        <v/>
      </c>
      <c r="E72" s="33"/>
      <c r="F72" s="35"/>
      <c r="G72" s="35"/>
      <c r="H72" s="35"/>
      <c r="I72" s="18" t="str">
        <f aca="false">IF($A72="","",IF(OR($E72="Arbeit",$E72="Fortbildung"),MAX(0,($G72-$F72-$H72)*24),$J72))</f>
        <v/>
      </c>
      <c r="J72" s="18" t="str">
        <f aca="false">IF($A72="","",IF(WEEKDAY($A72,2)&gt;=6,0,IFERROR(INDEX(Mitarbeiter!$F$5:$F$9,MATCH($C72,Mitarbeiter!$B$5:$B$9,0)),0)))</f>
        <v/>
      </c>
      <c r="K72" s="19" t="str">
        <f aca="false">IF($A72="","",$I72-$J72)</f>
        <v/>
      </c>
      <c r="L72" s="34"/>
    </row>
    <row r="73" customFormat="false" ht="15" hidden="false" customHeight="false" outlineLevel="0" collapsed="false">
      <c r="A73" s="33"/>
      <c r="B73" s="28" t="str">
        <f aca="false">IF($A73="","",CHOOSE(WEEKDAY($A73,2),"Mo","Di","Mi","Do","Fr","Sa","So"))</f>
        <v/>
      </c>
      <c r="C73" s="34"/>
      <c r="D73" s="13" t="str">
        <f aca="false">IF($C73="","",IFERROR(INDEX(Mitarbeiter!$C$5:$C$9,MATCH($C73,Mitarbeiter!$B$5:$B$9,0)),""))</f>
        <v/>
      </c>
      <c r="E73" s="33"/>
      <c r="F73" s="35"/>
      <c r="G73" s="35"/>
      <c r="H73" s="35"/>
      <c r="I73" s="14" t="str">
        <f aca="false">IF($A73="","",IF(OR($E73="Arbeit",$E73="Fortbildung"),MAX(0,($G73-$F73-$H73)*24),$J73))</f>
        <v/>
      </c>
      <c r="J73" s="14" t="str">
        <f aca="false">IF($A73="","",IF(WEEKDAY($A73,2)&gt;=6,0,IFERROR(INDEX(Mitarbeiter!$F$5:$F$9,MATCH($C73,Mitarbeiter!$B$5:$B$9,0)),0)))</f>
        <v/>
      </c>
      <c r="K73" s="15" t="str">
        <f aca="false">IF($A73="","",$I73-$J73)</f>
        <v/>
      </c>
      <c r="L73" s="34"/>
    </row>
    <row r="74" customFormat="false" ht="15" hidden="false" customHeight="false" outlineLevel="0" collapsed="false">
      <c r="A74" s="33"/>
      <c r="B74" s="31" t="str">
        <f aca="false">IF($A74="","",CHOOSE(WEEKDAY($A74,2),"Mo","Di","Mi","Do","Fr","Sa","So"))</f>
        <v/>
      </c>
      <c r="C74" s="34"/>
      <c r="D74" s="17" t="str">
        <f aca="false">IF($C74="","",IFERROR(INDEX(Mitarbeiter!$C$5:$C$9,MATCH($C74,Mitarbeiter!$B$5:$B$9,0)),""))</f>
        <v/>
      </c>
      <c r="E74" s="33"/>
      <c r="F74" s="35"/>
      <c r="G74" s="35"/>
      <c r="H74" s="35"/>
      <c r="I74" s="18" t="str">
        <f aca="false">IF($A74="","",IF(OR($E74="Arbeit",$E74="Fortbildung"),MAX(0,($G74-$F74-$H74)*24),$J74))</f>
        <v/>
      </c>
      <c r="J74" s="18" t="str">
        <f aca="false">IF($A74="","",IF(WEEKDAY($A74,2)&gt;=6,0,IFERROR(INDEX(Mitarbeiter!$F$5:$F$9,MATCH($C74,Mitarbeiter!$B$5:$B$9,0)),0)))</f>
        <v/>
      </c>
      <c r="K74" s="19" t="str">
        <f aca="false">IF($A74="","",$I74-$J74)</f>
        <v/>
      </c>
      <c r="L74" s="34"/>
    </row>
  </sheetData>
  <mergeCells count="2">
    <mergeCell ref="A1:L1"/>
    <mergeCell ref="A2:L2"/>
  </mergeCells>
  <conditionalFormatting sqref="K5:K74">
    <cfRule type="cellIs" priority="2" operator="lessThan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conditionalFormatting sqref="E5:E74">
    <cfRule type="expression" priority="4" aboveAverage="0" equalAverage="0" bottom="0" percent="0" rank="0" text="" dxfId="2">
      <formula>$E5="Urlaub"</formula>
    </cfRule>
    <cfRule type="expression" priority="5" aboveAverage="0" equalAverage="0" bottom="0" percent="0" rank="0" text="" dxfId="3">
      <formula>$E5="Krank"</formula>
    </cfRule>
    <cfRule type="expression" priority="6" aboveAverage="0" equalAverage="0" bottom="0" percent="0" rank="0" text="" dxfId="4">
      <formula>$E5="Feiertag"</formula>
    </cfRule>
    <cfRule type="expression" priority="7" aboveAverage="0" equalAverage="0" bottom="0" percent="0" rank="0" text="" dxfId="5">
      <formula>$E5="Fortbildung"</formula>
    </cfRule>
  </conditionalFormatting>
  <conditionalFormatting sqref="A5:L74">
    <cfRule type="expression" priority="8" aboveAverage="0" equalAverage="0" bottom="0" percent="0" rank="0" text="" dxfId="6">
      <formula>AND($A5&lt;&gt;"",WEEKDAY($A5,2)&gt;=6)</formula>
    </cfRule>
  </conditionalFormatting>
  <dataValidations count="2">
    <dataValidation allowBlank="true" error="Bitte einen Mitarbeiter aus der Liste wählen." errorStyle="stop" errorTitle="Ungültige Eingabe" operator="between" prompt="Mitarbeiter aus Stammdaten wählen" promptTitle="Mitarbeiter" showDropDown="false" showErrorMessage="false" showInputMessage="false" sqref="C5:C74" type="list">
      <formula1>Mitarbeiter!$B$5:$B$9</formula1>
      <formula2>0</formula2>
    </dataValidation>
    <dataValidation allowBlank="true" errorStyle="stop" operator="between" prompt="Arbeit, Urlaub, Krank, Feiertag oder Fortbildung" promptTitle="Kategorie" showDropDown="false" showErrorMessage="false" showInputMessage="false" sqref="E5:E74" type="list">
      <formula1>"Arbeit,Urlaub,Krank,Feiertag,Fortbildung"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414B"/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3" min="3" style="0" width="15"/>
    <col collapsed="false" customWidth="true" hidden="false" outlineLevel="0" max="4" min="4" style="0" width="24"/>
    <col collapsed="false" customWidth="true" hidden="false" outlineLevel="0" max="5" min="5" style="0" width="12"/>
    <col collapsed="false" customWidth="true" hidden="false" outlineLevel="0" max="6" min="6" style="0" width="16"/>
    <col collapsed="false" customWidth="true" hidden="false" outlineLevel="0" max="7" min="7" style="0" width="15"/>
    <col collapsed="false" customWidth="true" hidden="false" outlineLevel="0" max="8" min="8" style="0" width="20"/>
  </cols>
  <sheetData>
    <row r="1" customFormat="false" ht="30" hidden="false" customHeight="true" outlineLevel="0" collapsed="false">
      <c r="A1" s="36" t="s">
        <v>67</v>
      </c>
      <c r="B1" s="36"/>
      <c r="C1" s="36"/>
      <c r="D1" s="36"/>
      <c r="E1" s="36"/>
      <c r="F1" s="36"/>
      <c r="G1" s="36"/>
      <c r="H1" s="36"/>
    </row>
    <row r="2" customFormat="false" ht="18" hidden="false" customHeight="true" outlineLevel="0" collapsed="false">
      <c r="A2" s="2" t="s">
        <v>68</v>
      </c>
      <c r="B2" s="2"/>
      <c r="C2" s="2"/>
      <c r="D2" s="2"/>
      <c r="E2" s="2"/>
      <c r="F2" s="2"/>
      <c r="G2" s="2"/>
      <c r="H2" s="2"/>
    </row>
    <row r="4" customFormat="false" ht="30" hidden="false" customHeight="true" outlineLevel="0" collapsed="false">
      <c r="A4" s="11" t="s">
        <v>12</v>
      </c>
      <c r="B4" s="11" t="s">
        <v>13</v>
      </c>
      <c r="C4" s="11" t="s">
        <v>14</v>
      </c>
      <c r="D4" s="11" t="s">
        <v>69</v>
      </c>
      <c r="E4" s="11" t="s">
        <v>70</v>
      </c>
      <c r="F4" s="11" t="s">
        <v>71</v>
      </c>
      <c r="G4" s="11" t="s">
        <v>72</v>
      </c>
      <c r="H4" s="11" t="s">
        <v>73</v>
      </c>
    </row>
    <row r="5" customFormat="false" ht="15" hidden="false" customHeight="false" outlineLevel="0" collapsed="false">
      <c r="A5" s="33" t="n">
        <v>1001</v>
      </c>
      <c r="B5" s="34" t="s">
        <v>47</v>
      </c>
      <c r="C5" s="34" t="s">
        <v>74</v>
      </c>
      <c r="D5" s="34" t="s">
        <v>75</v>
      </c>
      <c r="E5" s="33" t="n">
        <v>40</v>
      </c>
      <c r="F5" s="18" t="n">
        <f aca="false">IF($E5="","",$E5/5)</f>
        <v>8</v>
      </c>
      <c r="G5" s="37" t="n">
        <v>43525</v>
      </c>
      <c r="H5" s="33" t="n">
        <v>30</v>
      </c>
    </row>
    <row r="6" customFormat="false" ht="15" hidden="false" customHeight="false" outlineLevel="0" collapsed="false">
      <c r="A6" s="33" t="n">
        <v>1002</v>
      </c>
      <c r="B6" s="34" t="s">
        <v>50</v>
      </c>
      <c r="C6" s="34" t="s">
        <v>76</v>
      </c>
      <c r="D6" s="34" t="s">
        <v>77</v>
      </c>
      <c r="E6" s="33" t="n">
        <v>40</v>
      </c>
      <c r="F6" s="14" t="n">
        <f aca="false">IF($E6="","",$E6/5)</f>
        <v>8</v>
      </c>
      <c r="G6" s="37" t="n">
        <v>44454</v>
      </c>
      <c r="H6" s="33" t="n">
        <v>30</v>
      </c>
    </row>
    <row r="7" customFormat="false" ht="15" hidden="false" customHeight="false" outlineLevel="0" collapsed="false">
      <c r="A7" s="33" t="n">
        <v>1003</v>
      </c>
      <c r="B7" s="34" t="s">
        <v>51</v>
      </c>
      <c r="C7" s="34" t="s">
        <v>78</v>
      </c>
      <c r="D7" s="34" t="s">
        <v>79</v>
      </c>
      <c r="E7" s="33" t="n">
        <v>35</v>
      </c>
      <c r="F7" s="18" t="n">
        <f aca="false">IF($E7="","",$E7/5)</f>
        <v>7</v>
      </c>
      <c r="G7" s="37" t="n">
        <v>42522</v>
      </c>
      <c r="H7" s="33" t="n">
        <v>30</v>
      </c>
    </row>
    <row r="8" customFormat="false" ht="15" hidden="false" customHeight="false" outlineLevel="0" collapsed="false">
      <c r="A8" s="33" t="n">
        <v>1004</v>
      </c>
      <c r="B8" s="34" t="s">
        <v>52</v>
      </c>
      <c r="C8" s="34" t="s">
        <v>80</v>
      </c>
      <c r="D8" s="34" t="s">
        <v>81</v>
      </c>
      <c r="E8" s="33" t="n">
        <v>40</v>
      </c>
      <c r="F8" s="14" t="n">
        <f aca="false">IF($E8="","",$E8/5)</f>
        <v>8</v>
      </c>
      <c r="G8" s="37" t="n">
        <v>44571</v>
      </c>
      <c r="H8" s="33" t="n">
        <v>28</v>
      </c>
    </row>
    <row r="9" customFormat="false" ht="15" hidden="false" customHeight="false" outlineLevel="0" collapsed="false">
      <c r="A9" s="33" t="n">
        <v>1005</v>
      </c>
      <c r="B9" s="34" t="s">
        <v>53</v>
      </c>
      <c r="C9" s="34" t="s">
        <v>74</v>
      </c>
      <c r="D9" s="34" t="s">
        <v>82</v>
      </c>
      <c r="E9" s="33" t="n">
        <v>30</v>
      </c>
      <c r="F9" s="18" t="n">
        <f aca="false">IF($E9="","",$E9/5)</f>
        <v>6</v>
      </c>
      <c r="G9" s="37" t="n">
        <v>45019</v>
      </c>
      <c r="H9" s="33" t="n">
        <v>22</v>
      </c>
    </row>
    <row r="11" customFormat="false" ht="15" hidden="false" customHeight="true" outlineLevel="0" collapsed="false">
      <c r="A11" s="38" t="s">
        <v>83</v>
      </c>
      <c r="B11" s="38"/>
      <c r="C11" s="38"/>
      <c r="D11" s="38"/>
      <c r="E11" s="38"/>
      <c r="F11" s="38"/>
      <c r="G11" s="38"/>
      <c r="H11" s="38"/>
    </row>
  </sheetData>
  <mergeCells count="3">
    <mergeCell ref="A1:H1"/>
    <mergeCell ref="A2:H2"/>
    <mergeCell ref="A11:H11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2026-09-07T11:56:47Z</dcterms:created>
  <dc:creator>openpyxl</dc:creator>
  <dc:description/>
  <dc:language>en-US</dc:language>
  <cp:lastModifiedBy/>
  <dcterms:modified xsi:type="dcterms:W3CDTF">2026-09-07T11:56:47Z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