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Prüfprotokoll" sheetId="2" state="visible" r:id="rId4"/>
    <sheet name="Listen" sheetId="3" state="visible" r:id="rId5"/>
  </sheets>
  <definedNames>
    <definedName function="false" hidden="false" localSheetId="1" name="_xlnm.Print_Area" vbProcedure="false">Prüfprotokoll!$A$1:$S$35</definedName>
    <definedName function="false" hidden="false" localSheetId="1" name="_xlnm.Print_Titles" vbProcedure="false">Prüfprotokoll!$1:$5</definedName>
    <definedName function="false" hidden="false" localSheetId="0" name="_xlnm.Print_Area" vbProcedure="false">Übersicht!$A$1:$I$31</definedName>
    <definedName function="false" hidden="false" name="L_Standort" vbProcedure="false">Listen!$A$3:$A$10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<sst xmlns="http://schemas.openxmlformats.org/spreadsheetml/2006/main" count="254" uniqueCount="144">
  <si>
    <t xml:space="preserve">DGUV V3 – Prüfübersicht &amp; Auswertung</t>
  </si>
  <si>
    <t xml:space="preserve">Automatische Auswertung aller Prüfungen · Bestehensquote · fällige Wiederholungsprüfungen · Vorlage 2026</t>
  </si>
  <si>
    <t xml:space="preserve">GEPRÜFTE BETRIEBSMITTEL</t>
  </si>
  <si>
    <t xml:space="preserve">BESTANDEN</t>
  </si>
  <si>
    <t xml:space="preserve">NICHT BESTANDEN</t>
  </si>
  <si>
    <t xml:space="preserve">BESTEHENSQUOTE</t>
  </si>
  <si>
    <t xml:space="preserve">PRÜFUNG ÜBERFÄLLIG</t>
  </si>
  <si>
    <t xml:space="preserve">BALD FÄLLIG (30 TAGE)</t>
  </si>
  <si>
    <t xml:space="preserve">Prüfergebnis-Verteilung</t>
  </si>
  <si>
    <t xml:space="preserve">Prüfungen je Standort / Abteilung</t>
  </si>
  <si>
    <t xml:space="preserve">Ergebnis</t>
  </si>
  <si>
    <t xml:space="preserve">Anzahl</t>
  </si>
  <si>
    <t xml:space="preserve">Anteil</t>
  </si>
  <si>
    <t xml:space="preserve">Standort / Abteilung</t>
  </si>
  <si>
    <t xml:space="preserve">Geprüft</t>
  </si>
  <si>
    <t xml:space="preserve">Bestanden</t>
  </si>
  <si>
    <t xml:space="preserve">Quote</t>
  </si>
  <si>
    <t xml:space="preserve">bestanden</t>
  </si>
  <si>
    <t xml:space="preserve">Verwaltung / Büro</t>
  </si>
  <si>
    <t xml:space="preserve">nicht bestanden</t>
  </si>
  <si>
    <t xml:space="preserve">Werkstatt</t>
  </si>
  <si>
    <t xml:space="preserve">offen / nicht geprüft</t>
  </si>
  <si>
    <t xml:space="preserve">Produktion</t>
  </si>
  <si>
    <t xml:space="preserve">Lager</t>
  </si>
  <si>
    <t xml:space="preserve">IT / Serverraum</t>
  </si>
  <si>
    <t xml:space="preserve">Küche / Sozialraum</t>
  </si>
  <si>
    <t xml:space="preserve">Außenbereich</t>
  </si>
  <si>
    <t xml:space="preserve">Labor</t>
  </si>
  <si>
    <t xml:space="preserve">Grenzwerte nach DIN VDE 0701-0702 (Referenz)</t>
  </si>
  <si>
    <t xml:space="preserve">Schutzleiterwiderstand R_PE</t>
  </si>
  <si>
    <t xml:space="preserve">≤ 0,30 Ω  (bis 5 m; +0,1 Ω je 7,5 m, max. 1 Ω)  – nur Schutzklasse I</t>
  </si>
  <si>
    <t xml:space="preserve">Isolationswiderstand R_ISO</t>
  </si>
  <si>
    <t xml:space="preserve">≥ 1,0 MΩ (SK I) · ≥ 2,0 MΩ (SK II) · ≥ 0,3 MΩ (Heizgeräte)</t>
  </si>
  <si>
    <t xml:space="preserve">Schutzleiterstrom I_PE</t>
  </si>
  <si>
    <t xml:space="preserve">≤ 3,5 mA (SK I)</t>
  </si>
  <si>
    <t xml:space="preserve">Berührungsstrom I_B</t>
  </si>
  <si>
    <t xml:space="preserve">≤ 0,5 mA (SK II)</t>
  </si>
  <si>
    <t xml:space="preserve">So arbeiten Sie mit der Vorlage</t>
  </si>
  <si>
    <t xml:space="preserve">1.  Jedes Betriebsmittel im Blatt „Prüfprotokoll“ in den getönten Feldern erfassen – Schutzklasse, Sicht-, Mess- und Funktionsprüfung.</t>
  </si>
  <si>
    <t xml:space="preserve">2.  Prüf-Nr., Prüfergebnis, nächste Prüfung und Status werden automatisch berechnet; das Ergebnis wird je nach Schutzklasse gegen die Grenzwerte geprüft.</t>
  </si>
  <si>
    <t xml:space="preserve">3.  Rote Messwerte oder „nicht bestanden“ zeigen Grenzwertüberschreitungen – Mangel in „Bemerkung“ dokumentieren und Gerät sperren.</t>
  </si>
  <si>
    <t xml:space="preserve">4.  Status „überfällig“ / „bald fällig“ steuert die Wiederholungsprüfung; diese Übersicht wertet alle Zeilen automatisch aus.</t>
  </si>
  <si>
    <t xml:space="preserve">DGUV V3 – Prüfprotokoll elektrischer Betriebsmittel</t>
  </si>
  <si>
    <t xml:space="preserve">Sicht- · Mess- · Funktionsprüfung nach DIN VDE 0701-0702 · Prüfergebnis wird automatisch bewertet · Vorlage 2026</t>
  </si>
  <si>
    <t xml:space="preserve">Unternehmen: Muster GmbH   ·   Prüfgerät: Geräte-/Installationstester   ·   Prüfgrundlage: DIN VDE 0701/0702 · DGUV Vorschrift 3</t>
  </si>
  <si>
    <t xml:space="preserve">Legende:  getönte Felder = manuelle Eingabe    ·    helle Felder = automatisch berechnet (nicht überschreiben)</t>
  </si>
  <si>
    <t xml:space="preserve">Prüf-Nr.</t>
  </si>
  <si>
    <t xml:space="preserve">Inventar-Nr.</t>
  </si>
  <si>
    <t xml:space="preserve">Betriebsmittel</t>
  </si>
  <si>
    <t xml:space="preserve">Hersteller</t>
  </si>
  <si>
    <t xml:space="preserve">Typ / Modell</t>
  </si>
  <si>
    <t xml:space="preserve">Schutz-
klasse</t>
  </si>
  <si>
    <t xml:space="preserve">Sicht-
prüfung</t>
  </si>
  <si>
    <t xml:space="preserve">R_PE
[Ω]</t>
  </si>
  <si>
    <t xml:space="preserve">R_ISO
[MΩ]</t>
  </si>
  <si>
    <t xml:space="preserve">I_PE / I_B
[mA]</t>
  </si>
  <si>
    <t xml:space="preserve">Funktions-
prüfung</t>
  </si>
  <si>
    <t xml:space="preserve">Prüf-
ergebnis</t>
  </si>
  <si>
    <t xml:space="preserve">Prüfdatum</t>
  </si>
  <si>
    <t xml:space="preserve">Prüf-
frist
[Mon.]</t>
  </si>
  <si>
    <t xml:space="preserve">Nächste
Prüfung</t>
  </si>
  <si>
    <t xml:space="preserve">Status</t>
  </si>
  <si>
    <t xml:space="preserve">Prüfer</t>
  </si>
  <si>
    <t xml:space="preserve">Bemerkung / Mängel</t>
  </si>
  <si>
    <t xml:space="preserve">INV-1001</t>
  </si>
  <si>
    <t xml:space="preserve">Kaffeevollautomat</t>
  </si>
  <si>
    <t xml:space="preserve">NordTherm</t>
  </si>
  <si>
    <t xml:space="preserve">CM-450</t>
  </si>
  <si>
    <t xml:space="preserve">I</t>
  </si>
  <si>
    <t xml:space="preserve">i.O.</t>
  </si>
  <si>
    <t xml:space="preserve">M. Kellner</t>
  </si>
  <si>
    <t xml:space="preserve">INV-1002</t>
  </si>
  <si>
    <t xml:space="preserve">Wasserkocher</t>
  </si>
  <si>
    <t xml:space="preserve">HeatCore</t>
  </si>
  <si>
    <t xml:space="preserve">WK-17</t>
  </si>
  <si>
    <t xml:space="preserve">INV-1003</t>
  </si>
  <si>
    <t xml:space="preserve">Mikrowellengerät</t>
  </si>
  <si>
    <t xml:space="preserve">MW-800</t>
  </si>
  <si>
    <t xml:space="preserve">INV-2001</t>
  </si>
  <si>
    <t xml:space="preserve">Handbohrmaschine</t>
  </si>
  <si>
    <t xml:space="preserve">Bormax</t>
  </si>
  <si>
    <t xml:space="preserve">SB-750</t>
  </si>
  <si>
    <t xml:space="preserve">II</t>
  </si>
  <si>
    <t xml:space="preserve">T. Hoffmann</t>
  </si>
  <si>
    <t xml:space="preserve">INV-2002</t>
  </si>
  <si>
    <t xml:space="preserve">Winkelschleifer</t>
  </si>
  <si>
    <t xml:space="preserve">WS-125</t>
  </si>
  <si>
    <t xml:space="preserve">INV-2003</t>
  </si>
  <si>
    <t xml:space="preserve">Handkreissäge</t>
  </si>
  <si>
    <t xml:space="preserve">HKS-190</t>
  </si>
  <si>
    <t xml:space="preserve">n.i.O.</t>
  </si>
  <si>
    <t xml:space="preserve">Anschlussleitung beschädigt</t>
  </si>
  <si>
    <t xml:space="preserve">INV-2004</t>
  </si>
  <si>
    <t xml:space="preserve">Lötstation</t>
  </si>
  <si>
    <t xml:space="preserve">TechnoWerk</t>
  </si>
  <si>
    <t xml:space="preserve">LS-60</t>
  </si>
  <si>
    <t xml:space="preserve">INV-3001</t>
  </si>
  <si>
    <t xml:space="preserve">Verlängerungsleitung 10 m</t>
  </si>
  <si>
    <t xml:space="preserve">VoltLine</t>
  </si>
  <si>
    <t xml:space="preserve">VL-3G15</t>
  </si>
  <si>
    <t xml:space="preserve">S. Brandt</t>
  </si>
  <si>
    <t xml:space="preserve">INV-3002</t>
  </si>
  <si>
    <t xml:space="preserve">Mehrfachsteckdose 6-fach</t>
  </si>
  <si>
    <t xml:space="preserve">ML-6</t>
  </si>
  <si>
    <t xml:space="preserve">Schutzleiterwiderstand über Grenzwert</t>
  </si>
  <si>
    <t xml:space="preserve">INV-4001</t>
  </si>
  <si>
    <t xml:space="preserve">Notebook-Netzteil</t>
  </si>
  <si>
    <t xml:space="preserve">ElektroPlus</t>
  </si>
  <si>
    <t xml:space="preserve">NT-65</t>
  </si>
  <si>
    <t xml:space="preserve">INV-4002</t>
  </si>
  <si>
    <t xml:space="preserve">Monitor 27"</t>
  </si>
  <si>
    <t xml:space="preserve">MON-27</t>
  </si>
  <si>
    <t xml:space="preserve">INV-4003</t>
  </si>
  <si>
    <t xml:space="preserve">Laserdrucker</t>
  </si>
  <si>
    <t xml:space="preserve">LP-400</t>
  </si>
  <si>
    <t xml:space="preserve">INV-5001</t>
  </si>
  <si>
    <t xml:space="preserve">Standventilator</t>
  </si>
  <si>
    <t xml:space="preserve">CleanAir</t>
  </si>
  <si>
    <t xml:space="preserve">VF-40</t>
  </si>
  <si>
    <t xml:space="preserve">INV-5002</t>
  </si>
  <si>
    <t xml:space="preserve">Schreibtischleuchte LED</t>
  </si>
  <si>
    <t xml:space="preserve">DL-9</t>
  </si>
  <si>
    <t xml:space="preserve">INV-5003</t>
  </si>
  <si>
    <t xml:space="preserve">Aktenvernichter</t>
  </si>
  <si>
    <t xml:space="preserve">AV-12</t>
  </si>
  <si>
    <t xml:space="preserve">INV-6001</t>
  </si>
  <si>
    <t xml:space="preserve">Tauchpumpe</t>
  </si>
  <si>
    <t xml:space="preserve">SafePower</t>
  </si>
  <si>
    <t xml:space="preserve">TP-400</t>
  </si>
  <si>
    <t xml:space="preserve">Erhöhte Beanspruchung – 6-Monats-Frist</t>
  </si>
  <si>
    <t xml:space="preserve">INV-6002</t>
  </si>
  <si>
    <t xml:space="preserve">Heißluftgebläse</t>
  </si>
  <si>
    <t xml:space="preserve">HL-2000</t>
  </si>
  <si>
    <t xml:space="preserve">Isolationswiderstand unter Grenzwert</t>
  </si>
  <si>
    <t xml:space="preserve">INV-7001</t>
  </si>
  <si>
    <t xml:space="preserve">Akku-Ladegerät</t>
  </si>
  <si>
    <t xml:space="preserve">LG-18V</t>
  </si>
  <si>
    <t xml:space="preserve">III</t>
  </si>
  <si>
    <t xml:space="preserve">Schutzkleinspannung (SELV)</t>
  </si>
  <si>
    <t xml:space="preserve">Auswahllisten</t>
  </si>
  <si>
    <t xml:space="preserve">Schutzklasse</t>
  </si>
  <si>
    <t xml:space="preserve">Befund</t>
  </si>
  <si>
    <t xml:space="preserve">Prüffrist (Monate)</t>
  </si>
  <si>
    <t xml:space="preserve">Prüfer / befähigte Person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</si>
</sst>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\ %"/>
    <numFmt numFmtId="167" formatCode="General"/>
    <numFmt numFmtId="168" formatCode="0.00"/>
    <numFmt numFmtId="169" formatCode="0.0"/>
    <numFmt numFmtId="170" formatCode="dd\.mm\.yyyy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sz val="10"/>
      <color rgb="FFD6E3EC"/>
      <name val="Calibri"/>
      <family val="0"/>
      <charset val="1"/>
    </font>
    <font>
      <b val="true"/>
      <sz val="8.5"/>
      <color rgb="FF5B7A8C"/>
      <name val="Calibri"/>
      <family val="0"/>
      <charset val="1"/>
    </font>
    <font>
      <b val="true"/>
      <sz val="20"/>
      <color rgb="FF22323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B2A33"/>
      <name val="Calibri"/>
      <family val="0"/>
      <charset val="1"/>
    </font>
    <font>
      <sz val="11"/>
      <color rgb="FF1B2A33"/>
      <name val="Calibri"/>
      <family val="0"/>
      <charset val="1"/>
    </font>
    <font>
      <b val="true"/>
      <sz val="11"/>
      <color rgb="FF2F8F5B"/>
      <name val="Calibri"/>
      <family val="0"/>
      <charset val="1"/>
    </font>
    <font>
      <b val="true"/>
      <sz val="11"/>
      <color rgb="FFC0392B"/>
      <name val="Calibri"/>
      <family val="0"/>
      <charset val="1"/>
    </font>
    <font>
      <b val="true"/>
      <sz val="11"/>
      <color rgb="FF5B7A8C"/>
      <name val="Calibri"/>
      <family val="0"/>
      <charset val="1"/>
    </font>
    <font>
      <b val="true"/>
      <sz val="9.5"/>
      <color rgb="FF1B2A33"/>
      <name val="Calibri"/>
      <family val="0"/>
      <charset val="1"/>
    </font>
    <font>
      <sz val="9.5"/>
      <color rgb="FF1B2A33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i val="true"/>
      <sz val="9"/>
      <color rgb="FF5B7A8C"/>
      <name val="Calibri"/>
      <family val="0"/>
      <charset val="1"/>
    </font>
    <font>
      <sz val="9"/>
      <color rgb="FF5B7A8C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2"/>
      <color rgb="FF22323D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2323D"/>
        <bgColor rgb="FF1B2A33"/>
      </patternFill>
    </fill>
    <fill>
      <patternFill patternType="solid">
        <fgColor rgb="FFEAF2F8"/>
        <bgColor rgb="FFEFF4F7"/>
      </patternFill>
    </fill>
    <fill>
      <patternFill patternType="solid">
        <fgColor rgb="FFFFFFFF"/>
        <bgColor rgb="FFF4F8FB"/>
      </patternFill>
    </fill>
    <fill>
      <patternFill patternType="solid">
        <fgColor rgb="FF1F6FA8"/>
        <bgColor rgb="FF2E6E7E"/>
      </patternFill>
    </fill>
    <fill>
      <patternFill patternType="solid">
        <fgColor rgb="FF5B7A8C"/>
        <bgColor rgb="FF808080"/>
      </patternFill>
    </fill>
    <fill>
      <patternFill patternType="solid">
        <fgColor rgb="FFF4F8FB"/>
        <bgColor rgb="FFEFF4F7"/>
      </patternFill>
    </fill>
    <fill>
      <patternFill patternType="solid">
        <fgColor rgb="FFEFF4F7"/>
        <bgColor rgb="FFEAF2F8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9D6DE"/>
      </left>
      <right style="thin">
        <color rgb="FFC9D6DE"/>
      </right>
      <top style="thick">
        <color rgb="FF1F6FA8"/>
      </top>
      <bottom/>
      <diagonal/>
    </border>
    <border diagonalUp="false" diagonalDown="false">
      <left style="thin">
        <color rgb="FFC9D6DE"/>
      </left>
      <right style="thin">
        <color rgb="FFC9D6DE"/>
      </right>
      <top/>
      <bottom style="thin">
        <color rgb="FFC9D6DE"/>
      </bottom>
      <diagonal/>
    </border>
    <border diagonalUp="false" diagonalDown="false">
      <left style="thin">
        <color rgb="FFC9D6DE"/>
      </left>
      <right style="thin">
        <color rgb="FFC9D6DE"/>
      </right>
      <top style="thin">
        <color rgb="FFC9D6DE"/>
      </top>
      <bottom style="thin">
        <color rgb="FFC9D6DE"/>
      </bottom>
      <diagonal/>
    </border>
    <border diagonalUp="false" diagonalDown="false">
      <left style="thin">
        <color rgb="FFC9D6DE"/>
      </left>
      <right/>
      <top style="thin">
        <color rgb="FFC9D6DE"/>
      </top>
      <bottom style="thin">
        <color rgb="FFC9D6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5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5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b val="1"/>
        <color rgb="FF2F8F5B"/>
      </font>
      <fill>
        <patternFill>
          <bgColor rgb="FFE4F3EA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BEAE7"/>
        </patternFill>
      </fill>
    </dxf>
    <dxf>
      <font>
        <name val="Calibri"/>
        <charset val="1"/>
        <family val="0"/>
        <b val="1"/>
        <color rgb="FFB9770E"/>
      </font>
      <fill>
        <patternFill>
          <bgColor rgb="FFFBF0DC"/>
        </patternFill>
      </fill>
    </dxf>
    <dxf>
      <font>
        <name val="Calibri"/>
        <charset val="1"/>
        <family val="0"/>
        <color rgb="FF2F8F5B"/>
      </font>
    </dxf>
    <dxf>
      <font>
        <name val="Calibri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9770E"/>
      <rgbColor rgb="FF800080"/>
      <rgbColor rgb="FF2E6E7E"/>
      <rgbColor rgb="FFF4F8FB"/>
      <rgbColor rgb="FF808080"/>
      <rgbColor rgb="FF9999FF"/>
      <rgbColor rgb="FF993366"/>
      <rgbColor rgb="FFFBF0DC"/>
      <rgbColor rgb="FFE4F3EA"/>
      <rgbColor rgb="FF660066"/>
      <rgbColor rgb="FFFF8080"/>
      <rgbColor rgb="FF1F6FA8"/>
      <rgbColor rgb="FFC9D6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8"/>
      <rgbColor rgb="FFD6E3EC"/>
      <rgbColor rgb="FFFBEAE7"/>
      <rgbColor rgb="FF99CCFF"/>
      <rgbColor rgb="FFFF99CC"/>
      <rgbColor rgb="FFCC99FF"/>
      <rgbColor rgb="FFEFF4F7"/>
      <rgbColor rgb="FF3366FF"/>
      <rgbColor rgb="FF33CCCC"/>
      <rgbColor rgb="FF99CC00"/>
      <rgbColor rgb="FFFFCC00"/>
      <rgbColor rgb="FFFF9900"/>
      <rgbColor rgb="FFFF6600"/>
      <rgbColor rgb="FF5B7A8C"/>
      <rgbColor rgb="FF969696"/>
      <rgbColor rgb="FF003366"/>
      <rgbColor rgb="FF2F8F5B"/>
      <rgbColor rgb="FF003300"/>
      <rgbColor rgb="FF1B2A33"/>
      <rgbColor rgb="FFC0392B"/>
      <rgbColor rgb="FF993366"/>
      <rgbColor rgb="FF333399"/>
      <rgbColor rgb="FF2232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323D"/>
    <pageSetUpPr fitToPage="true"/>
  </sheetPr>
  <dimension ref="B1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4" min="3" style="0" width="15"/>
    <col collapsed="false" customWidth="true" hidden="false" outlineLevel="0" max="5" min="5" style="0" width="3"/>
    <col collapsed="false" customWidth="true" hidden="false" outlineLevel="0" max="6" min="6" style="0" width="24"/>
    <col collapsed="false" customWidth="true" hidden="false" outlineLevel="0" max="9" min="7" style="0" width="13"/>
    <col collapsed="false" customWidth="true" hidden="false" outlineLevel="0" max="10" min="10" style="0" width="2"/>
  </cols>
  <sheetData>
    <row r="1" customFormat="false" ht="37.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</row>
    <row r="4" customFormat="false" ht="18" hidden="false" customHeight="true" outlineLevel="0" collapsed="false">
      <c r="B4" s="3" t="s">
        <v>2</v>
      </c>
      <c r="C4" s="3"/>
      <c r="D4" s="3" t="s">
        <v>3</v>
      </c>
      <c r="E4" s="3"/>
      <c r="F4" s="3" t="s">
        <v>4</v>
      </c>
      <c r="G4" s="3"/>
      <c r="H4" s="3"/>
      <c r="I4" s="3"/>
    </row>
    <row r="5" customFormat="false" ht="30" hidden="false" customHeight="true" outlineLevel="0" collapsed="false">
      <c r="B5" s="4" t="n">
        <f aca="false">COUNTA(Prüfprotokoll!C6:C35)</f>
        <v>18</v>
      </c>
      <c r="C5" s="4"/>
      <c r="D5" s="4" t="n">
        <f aca="false">COUNTIF(Prüfprotokoll!M6:M35,"bestanden")</f>
        <v>15</v>
      </c>
      <c r="E5" s="4"/>
      <c r="F5" s="4" t="n">
        <f aca="false">COUNTIF(Prüfprotokoll!M6:M35,"nicht bestanden")</f>
        <v>3</v>
      </c>
      <c r="G5" s="4"/>
      <c r="H5" s="4"/>
      <c r="I5" s="4"/>
    </row>
    <row r="7" customFormat="false" ht="18" hidden="false" customHeight="true" outlineLevel="0" collapsed="false">
      <c r="B7" s="3" t="s">
        <v>5</v>
      </c>
      <c r="C7" s="3"/>
      <c r="D7" s="3" t="s">
        <v>6</v>
      </c>
      <c r="E7" s="3"/>
      <c r="F7" s="3" t="s">
        <v>7</v>
      </c>
      <c r="G7" s="3"/>
      <c r="H7" s="3"/>
      <c r="I7" s="3"/>
    </row>
    <row r="8" customFormat="false" ht="30" hidden="false" customHeight="true" outlineLevel="0" collapsed="false">
      <c r="B8" s="5" t="n">
        <f aca="false">IFERROR(COUNTIF(Prüfprotokoll!M6:M35,"bestanden")/(COUNTIF(Prüfprotokoll!M6:M35,"bestanden")+COUNTIF(Prüfprotokoll!M6:M35,"nicht bestanden")),"")</f>
        <v>0.833333333333333</v>
      </c>
      <c r="C8" s="5"/>
      <c r="D8" s="4" t="n">
        <f aca="false">COUNTIF(Prüfprotokoll!Q6:Q35,"überfällig")</f>
        <v>2</v>
      </c>
      <c r="E8" s="4"/>
      <c r="F8" s="4" t="n">
        <f aca="false">COUNTIF(Prüfprotokoll!Q6:Q35,"bald fällig")</f>
        <v>1</v>
      </c>
      <c r="G8" s="4"/>
      <c r="H8" s="4"/>
      <c r="I8" s="4"/>
    </row>
    <row r="10" customFormat="false" ht="21.75" hidden="false" customHeight="true" outlineLevel="0" collapsed="false">
      <c r="B10" s="6" t="s">
        <v>8</v>
      </c>
      <c r="C10" s="6"/>
      <c r="D10" s="6"/>
      <c r="F10" s="6" t="s">
        <v>9</v>
      </c>
      <c r="G10" s="6"/>
      <c r="H10" s="6"/>
      <c r="I10" s="6"/>
    </row>
    <row r="11" customFormat="false" ht="15" hidden="false" customHeight="false" outlineLevel="0" collapsed="false">
      <c r="B11" s="7" t="s">
        <v>10</v>
      </c>
      <c r="C11" s="8" t="s">
        <v>11</v>
      </c>
      <c r="D11" s="8" t="s">
        <v>12</v>
      </c>
      <c r="F11" s="7" t="s">
        <v>13</v>
      </c>
      <c r="G11" s="8" t="s">
        <v>14</v>
      </c>
      <c r="H11" s="8" t="s">
        <v>15</v>
      </c>
      <c r="I11" s="8" t="s">
        <v>16</v>
      </c>
    </row>
    <row r="12" customFormat="false" ht="15" hidden="false" customHeight="false" outlineLevel="0" collapsed="false">
      <c r="B12" s="9" t="s">
        <v>17</v>
      </c>
      <c r="C12" s="10" t="n">
        <f aca="false">COUNTIF(Prüfprotokoll!M6:M35,"bestanden")</f>
        <v>15</v>
      </c>
      <c r="D12" s="11" t="n">
        <f aca="false">IFERROR(C12/COUNTA(Prüfprotokoll!C6:C35),"")</f>
        <v>0.833333333333333</v>
      </c>
      <c r="F12" s="9" t="s">
        <v>18</v>
      </c>
      <c r="G12" s="12" t="n">
        <f aca="false">COUNTIF(Prüfprotokoll!F6:F35,$F12)</f>
        <v>3</v>
      </c>
      <c r="H12" s="12" t="n">
        <f aca="false">COUNTIFS(Prüfprotokoll!F6:F35,$F12,Prüfprotokoll!M6:M35,"bestanden")</f>
        <v>3</v>
      </c>
      <c r="I12" s="11" t="n">
        <f aca="false">IFERROR(H12/G12,"")</f>
        <v>1</v>
      </c>
    </row>
    <row r="13" customFormat="false" ht="15" hidden="false" customHeight="false" outlineLevel="0" collapsed="false">
      <c r="B13" s="13" t="s">
        <v>19</v>
      </c>
      <c r="C13" s="14" t="n">
        <f aca="false">COUNTIF(Prüfprotokoll!M6:M35,"nicht bestanden")</f>
        <v>3</v>
      </c>
      <c r="D13" s="15" t="n">
        <f aca="false">IFERROR(C13/COUNTA(Prüfprotokoll!C6:C35),"")</f>
        <v>0.166666666666667</v>
      </c>
      <c r="F13" s="13" t="s">
        <v>20</v>
      </c>
      <c r="G13" s="16" t="n">
        <f aca="false">COUNTIF(Prüfprotokoll!F6:F35,$F13)</f>
        <v>4</v>
      </c>
      <c r="H13" s="16" t="n">
        <f aca="false">COUNTIFS(Prüfprotokoll!F6:F35,$F13,Prüfprotokoll!M6:M35,"bestanden")</f>
        <v>3</v>
      </c>
      <c r="I13" s="15" t="n">
        <f aca="false">IFERROR(H13/G13,"")</f>
        <v>0.75</v>
      </c>
    </row>
    <row r="14" customFormat="false" ht="15" hidden="false" customHeight="false" outlineLevel="0" collapsed="false">
      <c r="B14" s="9" t="s">
        <v>21</v>
      </c>
      <c r="C14" s="17" t="n">
        <f aca="false">COUNTA(Prüfprotokoll!C6:C35)-COUNTIF(Prüfprotokoll!M6:M35,"bestanden")-COUNTIF(Prüfprotokoll!M6:M35,"nicht bestanden")</f>
        <v>0</v>
      </c>
      <c r="D14" s="11" t="n">
        <f aca="false">IFERROR(C14/COUNTA(Prüfprotokoll!C6:C35),"")</f>
        <v>0</v>
      </c>
      <c r="F14" s="9" t="s">
        <v>22</v>
      </c>
      <c r="G14" s="12" t="n">
        <f aca="false">COUNTIF(Prüfprotokoll!F6:F35,$F14)</f>
        <v>1</v>
      </c>
      <c r="H14" s="12" t="n">
        <f aca="false">COUNTIFS(Prüfprotokoll!F6:F35,$F14,Prüfprotokoll!M6:M35,"bestanden")</f>
        <v>1</v>
      </c>
      <c r="I14" s="11" t="n">
        <f aca="false">IFERROR(H14/G14,"")</f>
        <v>1</v>
      </c>
    </row>
    <row r="15" customFormat="false" ht="15" hidden="false" customHeight="false" outlineLevel="0" collapsed="false">
      <c r="F15" s="13" t="s">
        <v>23</v>
      </c>
      <c r="G15" s="16" t="n">
        <f aca="false">COUNTIF(Prüfprotokoll!F6:F35,$F15)</f>
        <v>2</v>
      </c>
      <c r="H15" s="16" t="n">
        <f aca="false">COUNTIFS(Prüfprotokoll!F6:F35,$F15,Prüfprotokoll!M6:M35,"bestanden")</f>
        <v>1</v>
      </c>
      <c r="I15" s="15" t="n">
        <f aca="false">IFERROR(H15/G15,"")</f>
        <v>0.5</v>
      </c>
    </row>
    <row r="16" customFormat="false" ht="15" hidden="false" customHeight="false" outlineLevel="0" collapsed="false">
      <c r="F16" s="9" t="s">
        <v>24</v>
      </c>
      <c r="G16" s="12" t="n">
        <f aca="false">COUNTIF(Prüfprotokoll!F6:F35,$F16)</f>
        <v>3</v>
      </c>
      <c r="H16" s="12" t="n">
        <f aca="false">COUNTIFS(Prüfprotokoll!F6:F35,$F16,Prüfprotokoll!M6:M35,"bestanden")</f>
        <v>3</v>
      </c>
      <c r="I16" s="11" t="n">
        <f aca="false">IFERROR(H16/G16,"")</f>
        <v>1</v>
      </c>
    </row>
    <row r="17" customFormat="false" ht="15" hidden="false" customHeight="false" outlineLevel="0" collapsed="false">
      <c r="F17" s="13" t="s">
        <v>25</v>
      </c>
      <c r="G17" s="16" t="n">
        <f aca="false">COUNTIF(Prüfprotokoll!F6:F35,$F17)</f>
        <v>3</v>
      </c>
      <c r="H17" s="16" t="n">
        <f aca="false">COUNTIFS(Prüfprotokoll!F6:F35,$F17,Prüfprotokoll!M6:M35,"bestanden")</f>
        <v>3</v>
      </c>
      <c r="I17" s="15" t="n">
        <f aca="false">IFERROR(H17/G17,"")</f>
        <v>1</v>
      </c>
    </row>
    <row r="18" customFormat="false" ht="15" hidden="false" customHeight="false" outlineLevel="0" collapsed="false">
      <c r="F18" s="9" t="s">
        <v>26</v>
      </c>
      <c r="G18" s="12" t="n">
        <f aca="false">COUNTIF(Prüfprotokoll!F6:F35,$F18)</f>
        <v>2</v>
      </c>
      <c r="H18" s="12" t="n">
        <f aca="false">COUNTIFS(Prüfprotokoll!F6:F35,$F18,Prüfprotokoll!M6:M35,"bestanden")</f>
        <v>1</v>
      </c>
      <c r="I18" s="11" t="n">
        <f aca="false">IFERROR(H18/G18,"")</f>
        <v>0.5</v>
      </c>
    </row>
    <row r="19" customFormat="false" ht="15" hidden="false" customHeight="false" outlineLevel="0" collapsed="false">
      <c r="F19" s="13" t="s">
        <v>27</v>
      </c>
      <c r="G19" s="16" t="n">
        <f aca="false">COUNTIF(Prüfprotokoll!F6:F35,$F19)</f>
        <v>0</v>
      </c>
      <c r="H19" s="16" t="n">
        <f aca="false">COUNTIFS(Prüfprotokoll!F6:F35,$F19,Prüfprotokoll!M6:M35,"bestanden")</f>
        <v>0</v>
      </c>
      <c r="I19" s="15" t="str">
        <f aca="false">IFERROR(H19/G19,"")</f>
        <v/>
      </c>
    </row>
    <row r="21" customFormat="false" ht="19.5" hidden="false" customHeight="true" outlineLevel="0" collapsed="false">
      <c r="B21" s="18" t="s">
        <v>28</v>
      </c>
      <c r="C21" s="18"/>
      <c r="D21" s="18"/>
      <c r="E21" s="18"/>
      <c r="F21" s="18"/>
      <c r="G21" s="18"/>
      <c r="H21" s="18"/>
      <c r="I21" s="18"/>
    </row>
    <row r="22" customFormat="false" ht="15.75" hidden="false" customHeight="true" outlineLevel="0" collapsed="false">
      <c r="B22" s="19" t="s">
        <v>29</v>
      </c>
      <c r="C22" s="20" t="s">
        <v>30</v>
      </c>
      <c r="D22" s="20"/>
      <c r="E22" s="20"/>
      <c r="F22" s="20"/>
      <c r="G22" s="20"/>
      <c r="H22" s="20"/>
      <c r="I22" s="20"/>
    </row>
    <row r="23" customFormat="false" ht="15.75" hidden="false" customHeight="true" outlineLevel="0" collapsed="false">
      <c r="B23" s="21" t="s">
        <v>31</v>
      </c>
      <c r="C23" s="22" t="s">
        <v>32</v>
      </c>
      <c r="D23" s="22"/>
      <c r="E23" s="22"/>
      <c r="F23" s="22"/>
      <c r="G23" s="22"/>
      <c r="H23" s="22"/>
      <c r="I23" s="22"/>
    </row>
    <row r="24" customFormat="false" ht="15.75" hidden="false" customHeight="true" outlineLevel="0" collapsed="false">
      <c r="B24" s="19" t="s">
        <v>33</v>
      </c>
      <c r="C24" s="20" t="s">
        <v>34</v>
      </c>
      <c r="D24" s="20"/>
      <c r="E24" s="20"/>
      <c r="F24" s="20"/>
      <c r="G24" s="20"/>
      <c r="H24" s="20"/>
      <c r="I24" s="20"/>
    </row>
    <row r="25" customFormat="false" ht="15.75" hidden="false" customHeight="true" outlineLevel="0" collapsed="false">
      <c r="B25" s="21" t="s">
        <v>35</v>
      </c>
      <c r="C25" s="22" t="s">
        <v>36</v>
      </c>
      <c r="D25" s="22"/>
      <c r="E25" s="22"/>
      <c r="F25" s="22"/>
      <c r="G25" s="22"/>
      <c r="H25" s="22"/>
      <c r="I25" s="22"/>
    </row>
    <row r="27" customFormat="false" ht="19.5" hidden="false" customHeight="true" outlineLevel="0" collapsed="false">
      <c r="B27" s="23" t="s">
        <v>37</v>
      </c>
      <c r="C27" s="23"/>
      <c r="D27" s="23"/>
      <c r="E27" s="23"/>
      <c r="F27" s="23"/>
      <c r="G27" s="23"/>
      <c r="H27" s="23"/>
      <c r="I27" s="23"/>
    </row>
    <row r="28" customFormat="false" ht="15" hidden="false" customHeight="true" outlineLevel="0" collapsed="false">
      <c r="B28" s="24" t="s">
        <v>38</v>
      </c>
      <c r="C28" s="24"/>
      <c r="D28" s="24"/>
      <c r="E28" s="24"/>
      <c r="F28" s="24"/>
      <c r="G28" s="24"/>
      <c r="H28" s="24"/>
      <c r="I28" s="24"/>
    </row>
    <row r="29" customFormat="false" ht="15" hidden="false" customHeight="true" outlineLevel="0" collapsed="false">
      <c r="B29" s="24" t="s">
        <v>39</v>
      </c>
      <c r="C29" s="24"/>
      <c r="D29" s="24"/>
      <c r="E29" s="24"/>
      <c r="F29" s="24"/>
      <c r="G29" s="24"/>
      <c r="H29" s="24"/>
      <c r="I29" s="24"/>
    </row>
    <row r="30" customFormat="false" ht="15" hidden="false" customHeight="true" outlineLevel="0" collapsed="false">
      <c r="B30" s="24" t="s">
        <v>40</v>
      </c>
      <c r="C30" s="24"/>
      <c r="D30" s="24"/>
      <c r="E30" s="24"/>
      <c r="F30" s="24"/>
      <c r="G30" s="24"/>
      <c r="H30" s="24"/>
      <c r="I30" s="24"/>
    </row>
    <row r="31" customFormat="false" ht="15" hidden="false" customHeight="true" outlineLevel="0" collapsed="false">
      <c r="B31" s="24" t="s">
        <v>41</v>
      </c>
      <c r="C31" s="24"/>
      <c r="D31" s="24"/>
      <c r="E31" s="24"/>
      <c r="F31" s="24"/>
      <c r="G31" s="24"/>
      <c r="H31" s="24"/>
      <c r="I31" s="24"/>
    </row>
  </sheetData>
  <mergeCells count="26">
    <mergeCell ref="B1:I1"/>
    <mergeCell ref="B2:I2"/>
    <mergeCell ref="B4:C4"/>
    <mergeCell ref="D4:E4"/>
    <mergeCell ref="F4:I4"/>
    <mergeCell ref="B5:C5"/>
    <mergeCell ref="D5:E5"/>
    <mergeCell ref="F5:I5"/>
    <mergeCell ref="B7:C7"/>
    <mergeCell ref="D7:E7"/>
    <mergeCell ref="F7:I7"/>
    <mergeCell ref="B8:C8"/>
    <mergeCell ref="D8:E8"/>
    <mergeCell ref="F8:I8"/>
    <mergeCell ref="B10:D10"/>
    <mergeCell ref="F10:I10"/>
    <mergeCell ref="B21:I21"/>
    <mergeCell ref="C22:I22"/>
    <mergeCell ref="C23:I23"/>
    <mergeCell ref="C24:I24"/>
    <mergeCell ref="C25:I25"/>
    <mergeCell ref="B27:I27"/>
    <mergeCell ref="B28:I28"/>
    <mergeCell ref="B29:I29"/>
    <mergeCell ref="B30:I30"/>
    <mergeCell ref="B31:I31"/>
  </mergeCells>
  <conditionalFormatting sqref="C12:C14">
    <cfRule type="dataBar" priority="2">
      <dataBar showValue="1" minLength="10" maxLength="90">
        <cfvo type="num" val="0"/>
        <cfvo type="num" val="18"/>
        <color rgb="FF1F6FA8"/>
      </dataBar>
      <extLst>
        <ext xmlns:x14="http://schemas.microsoft.com/office/spreadsheetml/2009/9/main" uri="{B025F937-C7B1-47D3-B67F-A62EFF666E3E}">
          <x14:id>{9051485C-54F8-4DAB-A17A-29FB40BD42F3}</x14:id>
        </ext>
      </extLst>
    </cfRule>
  </conditionalFormatting>
  <conditionalFormatting sqref="G12:G19">
    <cfRule type="dataBar" priority="3">
      <dataBar showValue="1" minLength="10" maxLength="90">
        <cfvo type="num" val="0"/>
        <cfvo type="num" val="9"/>
        <color rgb="FF9BBBD1"/>
      </dataBar>
      <extLst>
        <ext xmlns:x14="http://schemas.microsoft.com/office/spreadsheetml/2009/9/main" uri="{B025F937-C7B1-47D3-B67F-A62EFF666E3E}">
          <x14:id>{79AE2D23-4B66-44E5-82C1-A3B9F52716BE}</x14:id>
        </ext>
      </extLst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51485C-54F8-4DAB-A17A-29FB40BD42F3}">
            <x14:dataBar minLength="10" maxLength="90" axisPosition="none" gradient="true">
              <x14:cfvo type="num">
                <xm:f>0</xm:f>
              </x14:cfvo>
              <x14:cfvo type="num">
                <xm:f>18</xm:f>
              </x14:cfvo>
              <x14:negativeFillColor rgb="FF1F6FA8"/>
              <x14:axisColor rgb="FF000000"/>
            </x14:dataBar>
          </x14:cfRule>
          <xm:sqref>C12:C14</xm:sqref>
        </x14:conditionalFormatting>
        <x14:conditionalFormatting xmlns:xm="http://schemas.microsoft.com/office/excel/2006/main">
          <x14:cfRule type="dataBar" id="{79AE2D23-4B66-44E5-82C1-A3B9F52716BE}">
            <x14:dataBar minLength="10" maxLength="90" axisPosition="none" gradient="true">
              <x14:cfvo type="num">
                <xm:f>0</xm:f>
              </x14:cfvo>
              <x14:cfvo type="num">
                <xm:f>9</xm:f>
              </x14:cfvo>
              <x14:negativeFillColor rgb="FF9BBBD1"/>
              <x14:axisColor rgb="FF000000"/>
            </x14:dataBar>
          </x14:cfRule>
          <xm:sqref>G12:G19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A8"/>
    <pageSetUpPr fitToPage="true"/>
  </sheetPr>
  <dimension ref="A1:S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5" min="4" style="0" width="15"/>
    <col collapsed="false" customWidth="true" hidden="false" outlineLevel="0" max="6" min="6" style="0" width="20"/>
    <col collapsed="false" customWidth="true" hidden="false" outlineLevel="0" max="9" min="7" style="0" width="9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0"/>
    <col collapsed="false" customWidth="true" hidden="false" outlineLevel="0" max="13" min="13" style="0" width="15"/>
    <col collapsed="false" customWidth="true" hidden="false" outlineLevel="0" max="14" min="14" style="0" width="12"/>
    <col collapsed="false" customWidth="true" hidden="false" outlineLevel="0" max="15" min="15" style="0" width="8"/>
    <col collapsed="false" customWidth="true" hidden="false" outlineLevel="0" max="16" min="16" style="0" width="13"/>
    <col collapsed="false" customWidth="true" hidden="false" outlineLevel="0" max="17" min="17" style="0" width="12"/>
    <col collapsed="false" customWidth="true" hidden="false" outlineLevel="0" max="18" min="18" style="0" width="13"/>
    <col collapsed="false" customWidth="true" hidden="false" outlineLevel="0" max="19" min="19" style="0" width="26"/>
  </cols>
  <sheetData>
    <row r="1" customFormat="false" ht="33.75" hidden="false" customHeight="true" outlineLevel="0" collapsed="false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customFormat="false" ht="18" hidden="false" customHeight="true" outlineLevel="0" collapsed="false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false" ht="15.75" hidden="false" customHeight="true" outlineLevel="0" collapsed="false">
      <c r="A3" s="26" t="s">
        <v>44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customFormat="false" ht="15" hidden="false" customHeight="true" outlineLevel="0" collapsed="false">
      <c r="A4" s="27" t="s">
        <v>45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customFormat="false" ht="42" hidden="false" customHeight="true" outlineLevel="0" collapsed="false">
      <c r="A5" s="28" t="s">
        <v>46</v>
      </c>
      <c r="B5" s="28" t="s">
        <v>47</v>
      </c>
      <c r="C5" s="28" t="s">
        <v>48</v>
      </c>
      <c r="D5" s="28" t="s">
        <v>49</v>
      </c>
      <c r="E5" s="28" t="s">
        <v>50</v>
      </c>
      <c r="F5" s="28" t="s">
        <v>13</v>
      </c>
      <c r="G5" s="28" t="s">
        <v>51</v>
      </c>
      <c r="H5" s="28" t="s">
        <v>52</v>
      </c>
      <c r="I5" s="28" t="s">
        <v>53</v>
      </c>
      <c r="J5" s="28" t="s">
        <v>54</v>
      </c>
      <c r="K5" s="28" t="s">
        <v>55</v>
      </c>
      <c r="L5" s="28" t="s">
        <v>56</v>
      </c>
      <c r="M5" s="28" t="s">
        <v>57</v>
      </c>
      <c r="N5" s="28" t="s">
        <v>58</v>
      </c>
      <c r="O5" s="28" t="s">
        <v>59</v>
      </c>
      <c r="P5" s="28" t="s">
        <v>60</v>
      </c>
      <c r="Q5" s="28" t="s">
        <v>61</v>
      </c>
      <c r="R5" s="28" t="s">
        <v>62</v>
      </c>
      <c r="S5" s="28" t="s">
        <v>63</v>
      </c>
    </row>
    <row r="6" customFormat="false" ht="21.75" hidden="false" customHeight="true" outlineLevel="0" collapsed="false">
      <c r="A6" s="29" t="str">
        <f aca="false">IF($C6="","","PP-2026-"&amp;TEXT(ROW()-5,"000"))</f>
        <v>PP-2026-001</v>
      </c>
      <c r="B6" s="30" t="s">
        <v>64</v>
      </c>
      <c r="C6" s="31" t="s">
        <v>65</v>
      </c>
      <c r="D6" s="31" t="s">
        <v>66</v>
      </c>
      <c r="E6" s="31" t="s">
        <v>67</v>
      </c>
      <c r="F6" s="31" t="s">
        <v>25</v>
      </c>
      <c r="G6" s="32" t="s">
        <v>68</v>
      </c>
      <c r="H6" s="32" t="s">
        <v>69</v>
      </c>
      <c r="I6" s="33" t="n">
        <v>0.09</v>
      </c>
      <c r="J6" s="34" t="n">
        <v>3.8</v>
      </c>
      <c r="K6" s="33" t="n">
        <v>0.6</v>
      </c>
      <c r="L6" s="32" t="s">
        <v>69</v>
      </c>
      <c r="M6" s="35" t="str">
        <f aca="false">IF($N6="","",IF(OR($H6="n.i.O.",$L6="n.i.O."),"nicht bestanden",IF($G6="III","bestanden",IF($G6="II",IF(AND($J6&gt;=2,$K6&lt;=0.5),"bestanden","nicht bestanden"),IF($G6="I",IF(AND($I6&lt;=0.3,$J6&gt;=1,$K6&lt;=3.5),"bestanden","nicht bestanden"),"")))))</f>
        <v>bestanden</v>
      </c>
      <c r="N6" s="36" t="n">
        <v>46065</v>
      </c>
      <c r="O6" s="32" t="n">
        <v>12</v>
      </c>
      <c r="P6" s="37" t="n">
        <f aca="false">IF($N6="","",EDATE($N6,$O6))</f>
        <v>46430</v>
      </c>
      <c r="Q6" s="35" t="str">
        <f aca="true">IF($P6="","",IF($P6&lt;TODAY(),"überfällig",IF($P6&lt;=TODAY()+30,"bald fällig","aktuell")))</f>
        <v>aktuell</v>
      </c>
      <c r="R6" s="32" t="s">
        <v>70</v>
      </c>
      <c r="S6" s="31"/>
    </row>
    <row r="7" customFormat="false" ht="21.75" hidden="false" customHeight="true" outlineLevel="0" collapsed="false">
      <c r="A7" s="38" t="str">
        <f aca="false">IF($C7="","","PP-2026-"&amp;TEXT(ROW()-5,"000"))</f>
        <v>PP-2026-002</v>
      </c>
      <c r="B7" s="30" t="s">
        <v>71</v>
      </c>
      <c r="C7" s="31" t="s">
        <v>72</v>
      </c>
      <c r="D7" s="31" t="s">
        <v>73</v>
      </c>
      <c r="E7" s="31" t="s">
        <v>74</v>
      </c>
      <c r="F7" s="31" t="s">
        <v>25</v>
      </c>
      <c r="G7" s="32" t="s">
        <v>68</v>
      </c>
      <c r="H7" s="32" t="s">
        <v>69</v>
      </c>
      <c r="I7" s="33" t="n">
        <v>0.11</v>
      </c>
      <c r="J7" s="34" t="n">
        <v>2.9</v>
      </c>
      <c r="K7" s="33" t="n">
        <v>0.9</v>
      </c>
      <c r="L7" s="32" t="s">
        <v>69</v>
      </c>
      <c r="M7" s="39" t="str">
        <f aca="false">IF($N7="","",IF(OR($H7="n.i.O.",$L7="n.i.O."),"nicht bestanden",IF($G7="III","bestanden",IF($G7="II",IF(AND($J7&gt;=2,$K7&lt;=0.5),"bestanden","nicht bestanden"),IF($G7="I",IF(AND($I7&lt;=0.3,$J7&gt;=1,$K7&lt;=3.5),"bestanden","nicht bestanden"),"")))))</f>
        <v>bestanden</v>
      </c>
      <c r="N7" s="36" t="n">
        <v>46065</v>
      </c>
      <c r="O7" s="32" t="n">
        <v>12</v>
      </c>
      <c r="P7" s="40" t="n">
        <f aca="false">IF($N7="","",EDATE($N7,$O7))</f>
        <v>46430</v>
      </c>
      <c r="Q7" s="39" t="str">
        <f aca="true">IF($P7="","",IF($P7&lt;TODAY(),"überfällig",IF($P7&lt;=TODAY()+30,"bald fällig","aktuell")))</f>
        <v>aktuell</v>
      </c>
      <c r="R7" s="32" t="s">
        <v>70</v>
      </c>
      <c r="S7" s="31"/>
    </row>
    <row r="8" customFormat="false" ht="21.75" hidden="false" customHeight="true" outlineLevel="0" collapsed="false">
      <c r="A8" s="29" t="str">
        <f aca="false">IF($C8="","","PP-2026-"&amp;TEXT(ROW()-5,"000"))</f>
        <v>PP-2026-003</v>
      </c>
      <c r="B8" s="30" t="s">
        <v>75</v>
      </c>
      <c r="C8" s="31" t="s">
        <v>76</v>
      </c>
      <c r="D8" s="31" t="s">
        <v>73</v>
      </c>
      <c r="E8" s="31" t="s">
        <v>77</v>
      </c>
      <c r="F8" s="31" t="s">
        <v>25</v>
      </c>
      <c r="G8" s="32" t="s">
        <v>68</v>
      </c>
      <c r="H8" s="32" t="s">
        <v>69</v>
      </c>
      <c r="I8" s="33" t="n">
        <v>0.14</v>
      </c>
      <c r="J8" s="34" t="n">
        <v>5.2</v>
      </c>
      <c r="K8" s="33" t="n">
        <v>0.8</v>
      </c>
      <c r="L8" s="32" t="s">
        <v>69</v>
      </c>
      <c r="M8" s="35" t="str">
        <f aca="false">IF($N8="","",IF(OR($H8="n.i.O.",$L8="n.i.O."),"nicht bestanden",IF($G8="III","bestanden",IF($G8="II",IF(AND($J8&gt;=2,$K8&lt;=0.5),"bestanden","nicht bestanden"),IF($G8="I",IF(AND($I8&lt;=0.3,$J8&gt;=1,$K8&lt;=3.5),"bestanden","nicht bestanden"),"")))))</f>
        <v>bestanden</v>
      </c>
      <c r="N8" s="36" t="n">
        <v>46065</v>
      </c>
      <c r="O8" s="32" t="n">
        <v>24</v>
      </c>
      <c r="P8" s="37" t="n">
        <f aca="false">IF($N8="","",EDATE($N8,$O8))</f>
        <v>46795</v>
      </c>
      <c r="Q8" s="35" t="str">
        <f aca="true">IF($P8="","",IF($P8&lt;TODAY(),"überfällig",IF($P8&lt;=TODAY()+30,"bald fällig","aktuell")))</f>
        <v>aktuell</v>
      </c>
      <c r="R8" s="32" t="s">
        <v>70</v>
      </c>
      <c r="S8" s="31"/>
    </row>
    <row r="9" customFormat="false" ht="21.75" hidden="false" customHeight="true" outlineLevel="0" collapsed="false">
      <c r="A9" s="38" t="str">
        <f aca="false">IF($C9="","","PP-2026-"&amp;TEXT(ROW()-5,"000"))</f>
        <v>PP-2026-004</v>
      </c>
      <c r="B9" s="30" t="s">
        <v>78</v>
      </c>
      <c r="C9" s="31" t="s">
        <v>79</v>
      </c>
      <c r="D9" s="31" t="s">
        <v>80</v>
      </c>
      <c r="E9" s="31" t="s">
        <v>81</v>
      </c>
      <c r="F9" s="31" t="s">
        <v>20</v>
      </c>
      <c r="G9" s="32" t="s">
        <v>82</v>
      </c>
      <c r="H9" s="32" t="s">
        <v>69</v>
      </c>
      <c r="I9" s="33"/>
      <c r="J9" s="34" t="n">
        <v>6.5</v>
      </c>
      <c r="K9" s="33" t="n">
        <v>0.15</v>
      </c>
      <c r="L9" s="32" t="s">
        <v>69</v>
      </c>
      <c r="M9" s="39" t="str">
        <f aca="false">IF($N9="","",IF(OR($H9="n.i.O.",$L9="n.i.O."),"nicht bestanden",IF($G9="III","bestanden",IF($G9="II",IF(AND($J9&gt;=2,$K9&lt;=0.5),"bestanden","nicht bestanden"),IF($G9="I",IF(AND($I9&lt;=0.3,$J9&gt;=1,$K9&lt;=3.5),"bestanden","nicht bestanden"),"")))))</f>
        <v>bestanden</v>
      </c>
      <c r="N9" s="36" t="n">
        <v>46086</v>
      </c>
      <c r="O9" s="32" t="n">
        <v>12</v>
      </c>
      <c r="P9" s="40" t="n">
        <f aca="false">IF($N9="","",EDATE($N9,$O9))</f>
        <v>46451</v>
      </c>
      <c r="Q9" s="39" t="str">
        <f aca="true">IF($P9="","",IF($P9&lt;TODAY(),"überfällig",IF($P9&lt;=TODAY()+30,"bald fällig","aktuell")))</f>
        <v>aktuell</v>
      </c>
      <c r="R9" s="32" t="s">
        <v>83</v>
      </c>
      <c r="S9" s="31"/>
    </row>
    <row r="10" customFormat="false" ht="21.75" hidden="false" customHeight="true" outlineLevel="0" collapsed="false">
      <c r="A10" s="29" t="str">
        <f aca="false">IF($C10="","","PP-2026-"&amp;TEXT(ROW()-5,"000"))</f>
        <v>PP-2026-005</v>
      </c>
      <c r="B10" s="30" t="s">
        <v>84</v>
      </c>
      <c r="C10" s="31" t="s">
        <v>85</v>
      </c>
      <c r="D10" s="31" t="s">
        <v>80</v>
      </c>
      <c r="E10" s="31" t="s">
        <v>86</v>
      </c>
      <c r="F10" s="31" t="s">
        <v>20</v>
      </c>
      <c r="G10" s="32" t="s">
        <v>82</v>
      </c>
      <c r="H10" s="32" t="s">
        <v>69</v>
      </c>
      <c r="I10" s="33"/>
      <c r="J10" s="34" t="n">
        <v>5.1</v>
      </c>
      <c r="K10" s="33" t="n">
        <v>0.22</v>
      </c>
      <c r="L10" s="32" t="s">
        <v>69</v>
      </c>
      <c r="M10" s="35" t="str">
        <f aca="false">IF($N10="","",IF(OR($H10="n.i.O.",$L10="n.i.O."),"nicht bestanden",IF($G10="III","bestanden",IF($G10="II",IF(AND($J10&gt;=2,$K10&lt;=0.5),"bestanden","nicht bestanden"),IF($G10="I",IF(AND($I10&lt;=0.3,$J10&gt;=1,$K10&lt;=3.5),"bestanden","nicht bestanden"),"")))))</f>
        <v>bestanden</v>
      </c>
      <c r="N10" s="36" t="n">
        <v>46086</v>
      </c>
      <c r="O10" s="32" t="n">
        <v>12</v>
      </c>
      <c r="P10" s="37" t="n">
        <f aca="false">IF($N10="","",EDATE($N10,$O10))</f>
        <v>46451</v>
      </c>
      <c r="Q10" s="35" t="str">
        <f aca="true">IF($P10="","",IF($P10&lt;TODAY(),"überfällig",IF($P10&lt;=TODAY()+30,"bald fällig","aktuell")))</f>
        <v>aktuell</v>
      </c>
      <c r="R10" s="32" t="s">
        <v>83</v>
      </c>
      <c r="S10" s="31"/>
    </row>
    <row r="11" customFormat="false" ht="21.75" hidden="false" customHeight="true" outlineLevel="0" collapsed="false">
      <c r="A11" s="38" t="str">
        <f aca="false">IF($C11="","","PP-2026-"&amp;TEXT(ROW()-5,"000"))</f>
        <v>PP-2026-006</v>
      </c>
      <c r="B11" s="30" t="s">
        <v>87</v>
      </c>
      <c r="C11" s="31" t="s">
        <v>88</v>
      </c>
      <c r="D11" s="31" t="s">
        <v>80</v>
      </c>
      <c r="E11" s="31" t="s">
        <v>89</v>
      </c>
      <c r="F11" s="31" t="s">
        <v>20</v>
      </c>
      <c r="G11" s="32" t="s">
        <v>82</v>
      </c>
      <c r="H11" s="32" t="s">
        <v>90</v>
      </c>
      <c r="I11" s="33"/>
      <c r="J11" s="34" t="n">
        <v>4.8</v>
      </c>
      <c r="K11" s="33" t="n">
        <v>0.3</v>
      </c>
      <c r="L11" s="32" t="s">
        <v>69</v>
      </c>
      <c r="M11" s="39" t="str">
        <f aca="false">IF($N11="","",IF(OR($H11="n.i.O.",$L11="n.i.O."),"nicht bestanden",IF($G11="III","bestanden",IF($G11="II",IF(AND($J11&gt;=2,$K11&lt;=0.5),"bestanden","nicht bestanden"),IF($G11="I",IF(AND($I11&lt;=0.3,$J11&gt;=1,$K11&lt;=3.5),"bestanden","nicht bestanden"),"")))))</f>
        <v>nicht bestanden</v>
      </c>
      <c r="N11" s="36" t="n">
        <v>46086</v>
      </c>
      <c r="O11" s="32" t="n">
        <v>12</v>
      </c>
      <c r="P11" s="40" t="n">
        <f aca="false">IF($N11="","",EDATE($N11,$O11))</f>
        <v>46451</v>
      </c>
      <c r="Q11" s="39" t="str">
        <f aca="true">IF($P11="","",IF($P11&lt;TODAY(),"überfällig",IF($P11&lt;=TODAY()+30,"bald fällig","aktuell")))</f>
        <v>aktuell</v>
      </c>
      <c r="R11" s="32" t="s">
        <v>83</v>
      </c>
      <c r="S11" s="31" t="s">
        <v>91</v>
      </c>
    </row>
    <row r="12" customFormat="false" ht="21.75" hidden="false" customHeight="true" outlineLevel="0" collapsed="false">
      <c r="A12" s="29" t="str">
        <f aca="false">IF($C12="","","PP-2026-"&amp;TEXT(ROW()-5,"000"))</f>
        <v>PP-2026-007</v>
      </c>
      <c r="B12" s="30" t="s">
        <v>92</v>
      </c>
      <c r="C12" s="31" t="s">
        <v>93</v>
      </c>
      <c r="D12" s="31" t="s">
        <v>94</v>
      </c>
      <c r="E12" s="31" t="s">
        <v>95</v>
      </c>
      <c r="F12" s="31" t="s">
        <v>20</v>
      </c>
      <c r="G12" s="32" t="s">
        <v>68</v>
      </c>
      <c r="H12" s="32" t="s">
        <v>69</v>
      </c>
      <c r="I12" s="33" t="n">
        <v>0.19</v>
      </c>
      <c r="J12" s="34" t="n">
        <v>4</v>
      </c>
      <c r="K12" s="33" t="n">
        <v>1.1</v>
      </c>
      <c r="L12" s="32" t="s">
        <v>69</v>
      </c>
      <c r="M12" s="35" t="str">
        <f aca="false">IF($N12="","",IF(OR($H12="n.i.O.",$L12="n.i.O."),"nicht bestanden",IF($G12="III","bestanden",IF($G12="II",IF(AND($J12&gt;=2,$K12&lt;=0.5),"bestanden","nicht bestanden"),IF($G12="I",IF(AND($I12&lt;=0.3,$J12&gt;=1,$K12&lt;=3.5),"bestanden","nicht bestanden"),"")))))</f>
        <v>bestanden</v>
      </c>
      <c r="N12" s="36" t="n">
        <v>46086</v>
      </c>
      <c r="O12" s="32" t="n">
        <v>24</v>
      </c>
      <c r="P12" s="37" t="n">
        <f aca="false">IF($N12="","",EDATE($N12,$O12))</f>
        <v>46817</v>
      </c>
      <c r="Q12" s="35" t="str">
        <f aca="true">IF($P12="","",IF($P12&lt;TODAY(),"überfällig",IF($P12&lt;=TODAY()+30,"bald fällig","aktuell")))</f>
        <v>aktuell</v>
      </c>
      <c r="R12" s="32" t="s">
        <v>83</v>
      </c>
      <c r="S12" s="31"/>
    </row>
    <row r="13" customFormat="false" ht="21.75" hidden="false" customHeight="true" outlineLevel="0" collapsed="false">
      <c r="A13" s="38" t="str">
        <f aca="false">IF($C13="","","PP-2026-"&amp;TEXT(ROW()-5,"000"))</f>
        <v>PP-2026-008</v>
      </c>
      <c r="B13" s="30" t="s">
        <v>96</v>
      </c>
      <c r="C13" s="31" t="s">
        <v>97</v>
      </c>
      <c r="D13" s="31" t="s">
        <v>98</v>
      </c>
      <c r="E13" s="31" t="s">
        <v>99</v>
      </c>
      <c r="F13" s="31" t="s">
        <v>23</v>
      </c>
      <c r="G13" s="32" t="s">
        <v>68</v>
      </c>
      <c r="H13" s="32" t="s">
        <v>69</v>
      </c>
      <c r="I13" s="33" t="n">
        <v>0.28</v>
      </c>
      <c r="J13" s="34" t="n">
        <v>6</v>
      </c>
      <c r="K13" s="33" t="n">
        <v>0.5</v>
      </c>
      <c r="L13" s="32" t="s">
        <v>69</v>
      </c>
      <c r="M13" s="39" t="str">
        <f aca="false">IF($N13="","",IF(OR($H13="n.i.O.",$L13="n.i.O."),"nicht bestanden",IF($G13="III","bestanden",IF($G13="II",IF(AND($J13&gt;=2,$K13&lt;=0.5),"bestanden","nicht bestanden"),IF($G13="I",IF(AND($I13&lt;=0.3,$J13&gt;=1,$K13&lt;=3.5),"bestanden","nicht bestanden"),"")))))</f>
        <v>bestanden</v>
      </c>
      <c r="N13" s="36" t="n">
        <v>45887</v>
      </c>
      <c r="O13" s="32" t="n">
        <v>12</v>
      </c>
      <c r="P13" s="40" t="n">
        <f aca="false">IF($N13="","",EDATE($N13,$O13))</f>
        <v>46252</v>
      </c>
      <c r="Q13" s="39" t="str">
        <f aca="true">IF($P13="","",IF($P13&lt;TODAY(),"überfällig",IF($P13&lt;=TODAY()+30,"bald fällig","aktuell")))</f>
        <v>überfällig</v>
      </c>
      <c r="R13" s="32" t="s">
        <v>100</v>
      </c>
      <c r="S13" s="31"/>
    </row>
    <row r="14" customFormat="false" ht="21.75" hidden="false" customHeight="true" outlineLevel="0" collapsed="false">
      <c r="A14" s="29" t="str">
        <f aca="false">IF($C14="","","PP-2026-"&amp;TEXT(ROW()-5,"000"))</f>
        <v>PP-2026-009</v>
      </c>
      <c r="B14" s="30" t="s">
        <v>101</v>
      </c>
      <c r="C14" s="31" t="s">
        <v>102</v>
      </c>
      <c r="D14" s="31" t="s">
        <v>98</v>
      </c>
      <c r="E14" s="31" t="s">
        <v>103</v>
      </c>
      <c r="F14" s="31" t="s">
        <v>23</v>
      </c>
      <c r="G14" s="32" t="s">
        <v>68</v>
      </c>
      <c r="H14" s="32" t="s">
        <v>69</v>
      </c>
      <c r="I14" s="33" t="n">
        <v>0.45</v>
      </c>
      <c r="J14" s="34" t="n">
        <v>5.5</v>
      </c>
      <c r="K14" s="33" t="n">
        <v>0.7</v>
      </c>
      <c r="L14" s="32" t="s">
        <v>69</v>
      </c>
      <c r="M14" s="35" t="str">
        <f aca="false">IF($N14="","",IF(OR($H14="n.i.O.",$L14="n.i.O."),"nicht bestanden",IF($G14="III","bestanden",IF($G14="II",IF(AND($J14&gt;=2,$K14&lt;=0.5),"bestanden","nicht bestanden"),IF($G14="I",IF(AND($I14&lt;=0.3,$J14&gt;=1,$K14&lt;=3.5),"bestanden","nicht bestanden"),"")))))</f>
        <v>nicht bestanden</v>
      </c>
      <c r="N14" s="36" t="n">
        <v>45887</v>
      </c>
      <c r="O14" s="32" t="n">
        <v>12</v>
      </c>
      <c r="P14" s="37" t="n">
        <f aca="false">IF($N14="","",EDATE($N14,$O14))</f>
        <v>46252</v>
      </c>
      <c r="Q14" s="35" t="str">
        <f aca="true">IF($P14="","",IF($P14&lt;TODAY(),"überfällig",IF($P14&lt;=TODAY()+30,"bald fällig","aktuell")))</f>
        <v>überfällig</v>
      </c>
      <c r="R14" s="32" t="s">
        <v>100</v>
      </c>
      <c r="S14" s="31" t="s">
        <v>104</v>
      </c>
    </row>
    <row r="15" customFormat="false" ht="21.75" hidden="false" customHeight="true" outlineLevel="0" collapsed="false">
      <c r="A15" s="38" t="str">
        <f aca="false">IF($C15="","","PP-2026-"&amp;TEXT(ROW()-5,"000"))</f>
        <v>PP-2026-010</v>
      </c>
      <c r="B15" s="30" t="s">
        <v>105</v>
      </c>
      <c r="C15" s="31" t="s">
        <v>106</v>
      </c>
      <c r="D15" s="31" t="s">
        <v>107</v>
      </c>
      <c r="E15" s="31" t="s">
        <v>108</v>
      </c>
      <c r="F15" s="31" t="s">
        <v>24</v>
      </c>
      <c r="G15" s="32" t="s">
        <v>82</v>
      </c>
      <c r="H15" s="32" t="s">
        <v>69</v>
      </c>
      <c r="I15" s="33"/>
      <c r="J15" s="34" t="n">
        <v>12</v>
      </c>
      <c r="K15" s="33" t="n">
        <v>0.08</v>
      </c>
      <c r="L15" s="32" t="s">
        <v>69</v>
      </c>
      <c r="M15" s="39" t="str">
        <f aca="false">IF($N15="","",IF(OR($H15="n.i.O.",$L15="n.i.O."),"nicht bestanden",IF($G15="III","bestanden",IF($G15="II",IF(AND($J15&gt;=2,$K15&lt;=0.5),"bestanden","nicht bestanden"),IF($G15="I",IF(AND($I15&lt;=0.3,$J15&gt;=1,$K15&lt;=3.5),"bestanden","nicht bestanden"),"")))))</f>
        <v>bestanden</v>
      </c>
      <c r="N15" s="36" t="n">
        <v>46195</v>
      </c>
      <c r="O15" s="32" t="n">
        <v>24</v>
      </c>
      <c r="P15" s="40" t="n">
        <f aca="false">IF($N15="","",EDATE($N15,$O15))</f>
        <v>46926</v>
      </c>
      <c r="Q15" s="39" t="str">
        <f aca="true">IF($P15="","",IF($P15&lt;TODAY(),"überfällig",IF($P15&lt;=TODAY()+30,"bald fällig","aktuell")))</f>
        <v>aktuell</v>
      </c>
      <c r="R15" s="32" t="s">
        <v>70</v>
      </c>
      <c r="S15" s="31"/>
    </row>
    <row r="16" customFormat="false" ht="21.75" hidden="false" customHeight="true" outlineLevel="0" collapsed="false">
      <c r="A16" s="29" t="str">
        <f aca="false">IF($C16="","","PP-2026-"&amp;TEXT(ROW()-5,"000"))</f>
        <v>PP-2026-011</v>
      </c>
      <c r="B16" s="30" t="s">
        <v>109</v>
      </c>
      <c r="C16" s="31" t="s">
        <v>110</v>
      </c>
      <c r="D16" s="31" t="s">
        <v>107</v>
      </c>
      <c r="E16" s="31" t="s">
        <v>111</v>
      </c>
      <c r="F16" s="31" t="s">
        <v>24</v>
      </c>
      <c r="G16" s="32" t="s">
        <v>68</v>
      </c>
      <c r="H16" s="32" t="s">
        <v>69</v>
      </c>
      <c r="I16" s="33" t="n">
        <v>0.12</v>
      </c>
      <c r="J16" s="34" t="n">
        <v>9</v>
      </c>
      <c r="K16" s="33" t="n">
        <v>0.3</v>
      </c>
      <c r="L16" s="32" t="s">
        <v>69</v>
      </c>
      <c r="M16" s="35" t="str">
        <f aca="false">IF($N16="","",IF(OR($H16="n.i.O.",$L16="n.i.O."),"nicht bestanden",IF($G16="III","bestanden",IF($G16="II",IF(AND($J16&gt;=2,$K16&lt;=0.5),"bestanden","nicht bestanden"),IF($G16="I",IF(AND($I16&lt;=0.3,$J16&gt;=1,$K16&lt;=3.5),"bestanden","nicht bestanden"),"")))))</f>
        <v>bestanden</v>
      </c>
      <c r="N16" s="36" t="n">
        <v>46195</v>
      </c>
      <c r="O16" s="32" t="n">
        <v>24</v>
      </c>
      <c r="P16" s="37" t="n">
        <f aca="false">IF($N16="","",EDATE($N16,$O16))</f>
        <v>46926</v>
      </c>
      <c r="Q16" s="35" t="str">
        <f aca="true">IF($P16="","",IF($P16&lt;TODAY(),"überfällig",IF($P16&lt;=TODAY()+30,"bald fällig","aktuell")))</f>
        <v>aktuell</v>
      </c>
      <c r="R16" s="32" t="s">
        <v>70</v>
      </c>
      <c r="S16" s="31"/>
    </row>
    <row r="17" customFormat="false" ht="21.75" hidden="false" customHeight="true" outlineLevel="0" collapsed="false">
      <c r="A17" s="38" t="str">
        <f aca="false">IF($C17="","","PP-2026-"&amp;TEXT(ROW()-5,"000"))</f>
        <v>PP-2026-012</v>
      </c>
      <c r="B17" s="30" t="s">
        <v>112</v>
      </c>
      <c r="C17" s="31" t="s">
        <v>113</v>
      </c>
      <c r="D17" s="31" t="s">
        <v>107</v>
      </c>
      <c r="E17" s="31" t="s">
        <v>114</v>
      </c>
      <c r="F17" s="31" t="s">
        <v>24</v>
      </c>
      <c r="G17" s="32" t="s">
        <v>68</v>
      </c>
      <c r="H17" s="32" t="s">
        <v>69</v>
      </c>
      <c r="I17" s="33" t="n">
        <v>0.16</v>
      </c>
      <c r="J17" s="34" t="n">
        <v>3.2</v>
      </c>
      <c r="K17" s="33" t="n">
        <v>2.1</v>
      </c>
      <c r="L17" s="32" t="s">
        <v>69</v>
      </c>
      <c r="M17" s="39" t="str">
        <f aca="false">IF($N17="","",IF(OR($H17="n.i.O.",$L17="n.i.O."),"nicht bestanden",IF($G17="III","bestanden",IF($G17="II",IF(AND($J17&gt;=2,$K17&lt;=0.5),"bestanden","nicht bestanden"),IF($G17="I",IF(AND($I17&lt;=0.3,$J17&gt;=1,$K17&lt;=3.5),"bestanden","nicht bestanden"),"")))))</f>
        <v>bestanden</v>
      </c>
      <c r="N17" s="36" t="n">
        <v>46195</v>
      </c>
      <c r="O17" s="32" t="n">
        <v>24</v>
      </c>
      <c r="P17" s="40" t="n">
        <f aca="false">IF($N17="","",EDATE($N17,$O17))</f>
        <v>46926</v>
      </c>
      <c r="Q17" s="39" t="str">
        <f aca="true">IF($P17="","",IF($P17&lt;TODAY(),"überfällig",IF($P17&lt;=TODAY()+30,"bald fällig","aktuell")))</f>
        <v>aktuell</v>
      </c>
      <c r="R17" s="32" t="s">
        <v>70</v>
      </c>
      <c r="S17" s="31"/>
    </row>
    <row r="18" customFormat="false" ht="21.75" hidden="false" customHeight="true" outlineLevel="0" collapsed="false">
      <c r="A18" s="29" t="str">
        <f aca="false">IF($C18="","","PP-2026-"&amp;TEXT(ROW()-5,"000"))</f>
        <v>PP-2026-013</v>
      </c>
      <c r="B18" s="30" t="s">
        <v>115</v>
      </c>
      <c r="C18" s="31" t="s">
        <v>116</v>
      </c>
      <c r="D18" s="31" t="s">
        <v>117</v>
      </c>
      <c r="E18" s="31" t="s">
        <v>118</v>
      </c>
      <c r="F18" s="31" t="s">
        <v>18</v>
      </c>
      <c r="G18" s="32" t="s">
        <v>82</v>
      </c>
      <c r="H18" s="32" t="s">
        <v>69</v>
      </c>
      <c r="I18" s="33"/>
      <c r="J18" s="34" t="n">
        <v>7.5</v>
      </c>
      <c r="K18" s="33" t="n">
        <v>0.18</v>
      </c>
      <c r="L18" s="32" t="s">
        <v>69</v>
      </c>
      <c r="M18" s="35" t="str">
        <f aca="false">IF($N18="","",IF(OR($H18="n.i.O.",$L18="n.i.O."),"nicht bestanden",IF($G18="III","bestanden",IF($G18="II",IF(AND($J18&gt;=2,$K18&lt;=0.5),"bestanden","nicht bestanden"),IF($G18="I",IF(AND($I18&lt;=0.3,$J18&gt;=1,$K18&lt;=3.5),"bestanden","nicht bestanden"),"")))))</f>
        <v>bestanden</v>
      </c>
      <c r="N18" s="36" t="n">
        <v>45920</v>
      </c>
      <c r="O18" s="32" t="n">
        <v>12</v>
      </c>
      <c r="P18" s="37" t="n">
        <f aca="false">IF($N18="","",EDATE($N18,$O18))</f>
        <v>46285</v>
      </c>
      <c r="Q18" s="35" t="str">
        <f aca="true">IF($P18="","",IF($P18&lt;TODAY(),"überfällig",IF($P18&lt;=TODAY()+30,"bald fällig","aktuell")))</f>
        <v>bald fällig</v>
      </c>
      <c r="R18" s="32" t="s">
        <v>100</v>
      </c>
      <c r="S18" s="31"/>
    </row>
    <row r="19" customFormat="false" ht="21.75" hidden="false" customHeight="true" outlineLevel="0" collapsed="false">
      <c r="A19" s="38" t="str">
        <f aca="false">IF($C19="","","PP-2026-"&amp;TEXT(ROW()-5,"000"))</f>
        <v>PP-2026-014</v>
      </c>
      <c r="B19" s="30" t="s">
        <v>119</v>
      </c>
      <c r="C19" s="31" t="s">
        <v>120</v>
      </c>
      <c r="D19" s="31" t="s">
        <v>117</v>
      </c>
      <c r="E19" s="31" t="s">
        <v>121</v>
      </c>
      <c r="F19" s="31" t="s">
        <v>18</v>
      </c>
      <c r="G19" s="32" t="s">
        <v>82</v>
      </c>
      <c r="H19" s="32" t="s">
        <v>69</v>
      </c>
      <c r="I19" s="33"/>
      <c r="J19" s="34" t="n">
        <v>20</v>
      </c>
      <c r="K19" s="33" t="n">
        <v>0.05</v>
      </c>
      <c r="L19" s="32" t="s">
        <v>69</v>
      </c>
      <c r="M19" s="39" t="str">
        <f aca="false">IF($N19="","",IF(OR($H19="n.i.O.",$L19="n.i.O."),"nicht bestanden",IF($G19="III","bestanden",IF($G19="II",IF(AND($J19&gt;=2,$K19&lt;=0.5),"bestanden","nicht bestanden"),IF($G19="I",IF(AND($I19&lt;=0.3,$J19&gt;=1,$K19&lt;=3.5),"bestanden","nicht bestanden"),"")))))</f>
        <v>bestanden</v>
      </c>
      <c r="N19" s="36" t="n">
        <v>45920</v>
      </c>
      <c r="O19" s="32" t="n">
        <v>24</v>
      </c>
      <c r="P19" s="40" t="n">
        <f aca="false">IF($N19="","",EDATE($N19,$O19))</f>
        <v>46650</v>
      </c>
      <c r="Q19" s="39" t="str">
        <f aca="true">IF($P19="","",IF($P19&lt;TODAY(),"überfällig",IF($P19&lt;=TODAY()+30,"bald fällig","aktuell")))</f>
        <v>aktuell</v>
      </c>
      <c r="R19" s="32" t="s">
        <v>100</v>
      </c>
      <c r="S19" s="31"/>
    </row>
    <row r="20" customFormat="false" ht="21.75" hidden="false" customHeight="true" outlineLevel="0" collapsed="false">
      <c r="A20" s="29" t="str">
        <f aca="false">IF($C20="","","PP-2026-"&amp;TEXT(ROW()-5,"000"))</f>
        <v>PP-2026-015</v>
      </c>
      <c r="B20" s="30" t="s">
        <v>122</v>
      </c>
      <c r="C20" s="31" t="s">
        <v>123</v>
      </c>
      <c r="D20" s="31" t="s">
        <v>94</v>
      </c>
      <c r="E20" s="31" t="s">
        <v>124</v>
      </c>
      <c r="F20" s="31" t="s">
        <v>18</v>
      </c>
      <c r="G20" s="32" t="s">
        <v>68</v>
      </c>
      <c r="H20" s="32" t="s">
        <v>69</v>
      </c>
      <c r="I20" s="33" t="n">
        <v>0.21</v>
      </c>
      <c r="J20" s="34" t="n">
        <v>4.4</v>
      </c>
      <c r="K20" s="33" t="n">
        <v>1.6</v>
      </c>
      <c r="L20" s="32" t="s">
        <v>69</v>
      </c>
      <c r="M20" s="35" t="str">
        <f aca="false">IF($N20="","",IF(OR($H20="n.i.O.",$L20="n.i.O."),"nicht bestanden",IF($G20="III","bestanden",IF($G20="II",IF(AND($J20&gt;=2,$K20&lt;=0.5),"bestanden","nicht bestanden"),IF($G20="I",IF(AND($I20&lt;=0.3,$J20&gt;=1,$K20&lt;=3.5),"bestanden","nicht bestanden"),"")))))</f>
        <v>bestanden</v>
      </c>
      <c r="N20" s="36" t="n">
        <v>46206</v>
      </c>
      <c r="O20" s="32" t="n">
        <v>12</v>
      </c>
      <c r="P20" s="37" t="n">
        <f aca="false">IF($N20="","",EDATE($N20,$O20))</f>
        <v>46571</v>
      </c>
      <c r="Q20" s="35" t="str">
        <f aca="true">IF($P20="","",IF($P20&lt;TODAY(),"überfällig",IF($P20&lt;=TODAY()+30,"bald fällig","aktuell")))</f>
        <v>aktuell</v>
      </c>
      <c r="R20" s="32" t="s">
        <v>100</v>
      </c>
      <c r="S20" s="31"/>
    </row>
    <row r="21" customFormat="false" ht="21.75" hidden="false" customHeight="true" outlineLevel="0" collapsed="false">
      <c r="A21" s="38" t="str">
        <f aca="false">IF($C21="","","PP-2026-"&amp;TEXT(ROW()-5,"000"))</f>
        <v>PP-2026-016</v>
      </c>
      <c r="B21" s="30" t="s">
        <v>125</v>
      </c>
      <c r="C21" s="31" t="s">
        <v>126</v>
      </c>
      <c r="D21" s="31" t="s">
        <v>127</v>
      </c>
      <c r="E21" s="31" t="s">
        <v>128</v>
      </c>
      <c r="F21" s="31" t="s">
        <v>26</v>
      </c>
      <c r="G21" s="32" t="s">
        <v>68</v>
      </c>
      <c r="H21" s="32" t="s">
        <v>69</v>
      </c>
      <c r="I21" s="33" t="n">
        <v>0.24</v>
      </c>
      <c r="J21" s="34" t="n">
        <v>1.4</v>
      </c>
      <c r="K21" s="33" t="n">
        <v>2.9</v>
      </c>
      <c r="L21" s="32" t="s">
        <v>69</v>
      </c>
      <c r="M21" s="39" t="str">
        <f aca="false">IF($N21="","",IF(OR($H21="n.i.O.",$L21="n.i.O."),"nicht bestanden",IF($G21="III","bestanden",IF($G21="II",IF(AND($J21&gt;=2,$K21&lt;=0.5),"bestanden","nicht bestanden"),IF($G21="I",IF(AND($I21&lt;=0.3,$J21&gt;=1,$K21&lt;=3.5),"bestanden","nicht bestanden"),"")))))</f>
        <v>bestanden</v>
      </c>
      <c r="N21" s="36" t="n">
        <v>46122</v>
      </c>
      <c r="O21" s="32" t="n">
        <v>6</v>
      </c>
      <c r="P21" s="40" t="n">
        <f aca="false">IF($N21="","",EDATE($N21,$O21))</f>
        <v>46305</v>
      </c>
      <c r="Q21" s="39" t="str">
        <f aca="true">IF($P21="","",IF($P21&lt;TODAY(),"überfällig",IF($P21&lt;=TODAY()+30,"bald fällig","aktuell")))</f>
        <v>aktuell</v>
      </c>
      <c r="R21" s="32" t="s">
        <v>83</v>
      </c>
      <c r="S21" s="31" t="s">
        <v>129</v>
      </c>
    </row>
    <row r="22" customFormat="false" ht="21.75" hidden="false" customHeight="true" outlineLevel="0" collapsed="false">
      <c r="A22" s="29" t="str">
        <f aca="false">IF($C22="","","PP-2026-"&amp;TEXT(ROW()-5,"000"))</f>
        <v>PP-2026-017</v>
      </c>
      <c r="B22" s="30" t="s">
        <v>130</v>
      </c>
      <c r="C22" s="31" t="s">
        <v>131</v>
      </c>
      <c r="D22" s="31" t="s">
        <v>127</v>
      </c>
      <c r="E22" s="31" t="s">
        <v>132</v>
      </c>
      <c r="F22" s="31" t="s">
        <v>26</v>
      </c>
      <c r="G22" s="32" t="s">
        <v>68</v>
      </c>
      <c r="H22" s="32" t="s">
        <v>69</v>
      </c>
      <c r="I22" s="33" t="n">
        <v>0.17</v>
      </c>
      <c r="J22" s="34" t="n">
        <v>0.7</v>
      </c>
      <c r="K22" s="33" t="n">
        <v>3.1</v>
      </c>
      <c r="L22" s="32" t="s">
        <v>69</v>
      </c>
      <c r="M22" s="35" t="str">
        <f aca="false">IF($N22="","",IF(OR($H22="n.i.O.",$L22="n.i.O."),"nicht bestanden",IF($G22="III","bestanden",IF($G22="II",IF(AND($J22&gt;=2,$K22&lt;=0.5),"bestanden","nicht bestanden"),IF($G22="I",IF(AND($I22&lt;=0.3,$J22&gt;=1,$K22&lt;=3.5),"bestanden","nicht bestanden"),"")))))</f>
        <v>nicht bestanden</v>
      </c>
      <c r="N22" s="36" t="n">
        <v>46122</v>
      </c>
      <c r="O22" s="32" t="n">
        <v>6</v>
      </c>
      <c r="P22" s="37" t="n">
        <f aca="false">IF($N22="","",EDATE($N22,$O22))</f>
        <v>46305</v>
      </c>
      <c r="Q22" s="35" t="str">
        <f aca="true">IF($P22="","",IF($P22&lt;TODAY(),"überfällig",IF($P22&lt;=TODAY()+30,"bald fällig","aktuell")))</f>
        <v>aktuell</v>
      </c>
      <c r="R22" s="32" t="s">
        <v>83</v>
      </c>
      <c r="S22" s="31" t="s">
        <v>133</v>
      </c>
    </row>
    <row r="23" customFormat="false" ht="21.75" hidden="false" customHeight="true" outlineLevel="0" collapsed="false">
      <c r="A23" s="38" t="str">
        <f aca="false">IF($C23="","","PP-2026-"&amp;TEXT(ROW()-5,"000"))</f>
        <v>PP-2026-018</v>
      </c>
      <c r="B23" s="30" t="s">
        <v>134</v>
      </c>
      <c r="C23" s="31" t="s">
        <v>135</v>
      </c>
      <c r="D23" s="31" t="s">
        <v>98</v>
      </c>
      <c r="E23" s="31" t="s">
        <v>136</v>
      </c>
      <c r="F23" s="31" t="s">
        <v>22</v>
      </c>
      <c r="G23" s="32" t="s">
        <v>137</v>
      </c>
      <c r="H23" s="32" t="s">
        <v>69</v>
      </c>
      <c r="I23" s="33"/>
      <c r="J23" s="34"/>
      <c r="K23" s="33"/>
      <c r="L23" s="32" t="s">
        <v>69</v>
      </c>
      <c r="M23" s="39" t="str">
        <f aca="false">IF($N23="","",IF(OR($H23="n.i.O.",$L23="n.i.O."),"nicht bestanden",IF($G23="III","bestanden",IF($G23="II",IF(AND($J23&gt;=2,$K23&lt;=0.5),"bestanden","nicht bestanden"),IF($G23="I",IF(AND($I23&lt;=0.3,$J23&gt;=1,$K23&lt;=3.5),"bestanden","nicht bestanden"),"")))))</f>
        <v>bestanden</v>
      </c>
      <c r="N23" s="36" t="n">
        <v>46157</v>
      </c>
      <c r="O23" s="32" t="n">
        <v>24</v>
      </c>
      <c r="P23" s="40" t="n">
        <f aca="false">IF($N23="","",EDATE($N23,$O23))</f>
        <v>46888</v>
      </c>
      <c r="Q23" s="39" t="str">
        <f aca="true">IF($P23="","",IF($P23&lt;TODAY(),"überfällig",IF($P23&lt;=TODAY()+30,"bald fällig","aktuell")))</f>
        <v>aktuell</v>
      </c>
      <c r="R23" s="32" t="s">
        <v>70</v>
      </c>
      <c r="S23" s="31" t="s">
        <v>138</v>
      </c>
    </row>
    <row r="24" customFormat="false" ht="21.75" hidden="false" customHeight="true" outlineLevel="0" collapsed="false">
      <c r="A24" s="29" t="str">
        <f aca="false">IF($C24="","","PP-2026-"&amp;TEXT(ROW()-5,"000"))</f>
        <v/>
      </c>
      <c r="B24" s="30"/>
      <c r="C24" s="31"/>
      <c r="D24" s="31"/>
      <c r="E24" s="31"/>
      <c r="F24" s="31"/>
      <c r="G24" s="32"/>
      <c r="H24" s="32"/>
      <c r="I24" s="33"/>
      <c r="J24" s="34"/>
      <c r="K24" s="33"/>
      <c r="L24" s="32"/>
      <c r="M24" s="35" t="str">
        <f aca="false">IF($N24="","",IF(OR($H24="n.i.O.",$L24="n.i.O."),"nicht bestanden",IF($G24="III","bestanden",IF($G24="II",IF(AND($J24&gt;=2,$K24&lt;=0.5),"bestanden","nicht bestanden"),IF($G24="I",IF(AND($I24&lt;=0.3,$J24&gt;=1,$K24&lt;=3.5),"bestanden","nicht bestanden"),"")))))</f>
        <v/>
      </c>
      <c r="N24" s="36"/>
      <c r="O24" s="32"/>
      <c r="P24" s="37" t="str">
        <f aca="false">IF($N24="","",EDATE($N24,$O24))</f>
        <v/>
      </c>
      <c r="Q24" s="35" t="str">
        <f aca="true">IF($P24="","",IF($P24&lt;TODAY(),"überfällig",IF($P24&lt;=TODAY()+30,"bald fällig","aktuell")))</f>
        <v/>
      </c>
      <c r="R24" s="32"/>
      <c r="S24" s="31"/>
    </row>
    <row r="25" customFormat="false" ht="21.75" hidden="false" customHeight="true" outlineLevel="0" collapsed="false">
      <c r="A25" s="38" t="str">
        <f aca="false">IF($C25="","","PP-2026-"&amp;TEXT(ROW()-5,"000"))</f>
        <v/>
      </c>
      <c r="B25" s="30"/>
      <c r="C25" s="31"/>
      <c r="D25" s="31"/>
      <c r="E25" s="31"/>
      <c r="F25" s="31"/>
      <c r="G25" s="32"/>
      <c r="H25" s="32"/>
      <c r="I25" s="33"/>
      <c r="J25" s="34"/>
      <c r="K25" s="33"/>
      <c r="L25" s="32"/>
      <c r="M25" s="39" t="str">
        <f aca="false">IF($N25="","",IF(OR($H25="n.i.O.",$L25="n.i.O."),"nicht bestanden",IF($G25="III","bestanden",IF($G25="II",IF(AND($J25&gt;=2,$K25&lt;=0.5),"bestanden","nicht bestanden"),IF($G25="I",IF(AND($I25&lt;=0.3,$J25&gt;=1,$K25&lt;=3.5),"bestanden","nicht bestanden"),"")))))</f>
        <v/>
      </c>
      <c r="N25" s="36"/>
      <c r="O25" s="32"/>
      <c r="P25" s="40" t="str">
        <f aca="false">IF($N25="","",EDATE($N25,$O25))</f>
        <v/>
      </c>
      <c r="Q25" s="39" t="str">
        <f aca="true">IF($P25="","",IF($P25&lt;TODAY(),"überfällig",IF($P25&lt;=TODAY()+30,"bald fällig","aktuell")))</f>
        <v/>
      </c>
      <c r="R25" s="32"/>
      <c r="S25" s="31"/>
    </row>
    <row r="26" customFormat="false" ht="21.75" hidden="false" customHeight="true" outlineLevel="0" collapsed="false">
      <c r="A26" s="29" t="str">
        <f aca="false">IF($C26="","","PP-2026-"&amp;TEXT(ROW()-5,"000"))</f>
        <v/>
      </c>
      <c r="B26" s="30"/>
      <c r="C26" s="31"/>
      <c r="D26" s="31"/>
      <c r="E26" s="31"/>
      <c r="F26" s="31"/>
      <c r="G26" s="32"/>
      <c r="H26" s="32"/>
      <c r="I26" s="33"/>
      <c r="J26" s="34"/>
      <c r="K26" s="33"/>
      <c r="L26" s="32"/>
      <c r="M26" s="35" t="str">
        <f aca="false">IF($N26="","",IF(OR($H26="n.i.O.",$L26="n.i.O."),"nicht bestanden",IF($G26="III","bestanden",IF($G26="II",IF(AND($J26&gt;=2,$K26&lt;=0.5),"bestanden","nicht bestanden"),IF($G26="I",IF(AND($I26&lt;=0.3,$J26&gt;=1,$K26&lt;=3.5),"bestanden","nicht bestanden"),"")))))</f>
        <v/>
      </c>
      <c r="N26" s="36"/>
      <c r="O26" s="32"/>
      <c r="P26" s="37" t="str">
        <f aca="false">IF($N26="","",EDATE($N26,$O26))</f>
        <v/>
      </c>
      <c r="Q26" s="35" t="str">
        <f aca="true">IF($P26="","",IF($P26&lt;TODAY(),"überfällig",IF($P26&lt;=TODAY()+30,"bald fällig","aktuell")))</f>
        <v/>
      </c>
      <c r="R26" s="32"/>
      <c r="S26" s="31"/>
    </row>
    <row r="27" customFormat="false" ht="21.75" hidden="false" customHeight="true" outlineLevel="0" collapsed="false">
      <c r="A27" s="38" t="str">
        <f aca="false">IF($C27="","","PP-2026-"&amp;TEXT(ROW()-5,"000"))</f>
        <v/>
      </c>
      <c r="B27" s="30"/>
      <c r="C27" s="31"/>
      <c r="D27" s="31"/>
      <c r="E27" s="31"/>
      <c r="F27" s="31"/>
      <c r="G27" s="32"/>
      <c r="H27" s="32"/>
      <c r="I27" s="33"/>
      <c r="J27" s="34"/>
      <c r="K27" s="33"/>
      <c r="L27" s="32"/>
      <c r="M27" s="39" t="str">
        <f aca="false">IF($N27="","",IF(OR($H27="n.i.O.",$L27="n.i.O."),"nicht bestanden",IF($G27="III","bestanden",IF($G27="II",IF(AND($J27&gt;=2,$K27&lt;=0.5),"bestanden","nicht bestanden"),IF($G27="I",IF(AND($I27&lt;=0.3,$J27&gt;=1,$K27&lt;=3.5),"bestanden","nicht bestanden"),"")))))</f>
        <v/>
      </c>
      <c r="N27" s="36"/>
      <c r="O27" s="32"/>
      <c r="P27" s="40" t="str">
        <f aca="false">IF($N27="","",EDATE($N27,$O27))</f>
        <v/>
      </c>
      <c r="Q27" s="39" t="str">
        <f aca="true">IF($P27="","",IF($P27&lt;TODAY(),"überfällig",IF($P27&lt;=TODAY()+30,"bald fällig","aktuell")))</f>
        <v/>
      </c>
      <c r="R27" s="32"/>
      <c r="S27" s="31"/>
    </row>
    <row r="28" customFormat="false" ht="21.75" hidden="false" customHeight="true" outlineLevel="0" collapsed="false">
      <c r="A28" s="29" t="str">
        <f aca="false">IF($C28="","","PP-2026-"&amp;TEXT(ROW()-5,"000"))</f>
        <v/>
      </c>
      <c r="B28" s="30"/>
      <c r="C28" s="31"/>
      <c r="D28" s="31"/>
      <c r="E28" s="31"/>
      <c r="F28" s="31"/>
      <c r="G28" s="32"/>
      <c r="H28" s="32"/>
      <c r="I28" s="33"/>
      <c r="J28" s="34"/>
      <c r="K28" s="33"/>
      <c r="L28" s="32"/>
      <c r="M28" s="35" t="str">
        <f aca="false">IF($N28="","",IF(OR($H28="n.i.O.",$L28="n.i.O."),"nicht bestanden",IF($G28="III","bestanden",IF($G28="II",IF(AND($J28&gt;=2,$K28&lt;=0.5),"bestanden","nicht bestanden"),IF($G28="I",IF(AND($I28&lt;=0.3,$J28&gt;=1,$K28&lt;=3.5),"bestanden","nicht bestanden"),"")))))</f>
        <v/>
      </c>
      <c r="N28" s="36"/>
      <c r="O28" s="32"/>
      <c r="P28" s="37" t="str">
        <f aca="false">IF($N28="","",EDATE($N28,$O28))</f>
        <v/>
      </c>
      <c r="Q28" s="35" t="str">
        <f aca="true">IF($P28="","",IF($P28&lt;TODAY(),"überfällig",IF($P28&lt;=TODAY()+30,"bald fällig","aktuell")))</f>
        <v/>
      </c>
      <c r="R28" s="32"/>
      <c r="S28" s="31"/>
    </row>
    <row r="29" customFormat="false" ht="21.75" hidden="false" customHeight="true" outlineLevel="0" collapsed="false">
      <c r="A29" s="38" t="str">
        <f aca="false">IF($C29="","","PP-2026-"&amp;TEXT(ROW()-5,"000"))</f>
        <v/>
      </c>
      <c r="B29" s="30"/>
      <c r="C29" s="31"/>
      <c r="D29" s="31"/>
      <c r="E29" s="31"/>
      <c r="F29" s="31"/>
      <c r="G29" s="32"/>
      <c r="H29" s="32"/>
      <c r="I29" s="33"/>
      <c r="J29" s="34"/>
      <c r="K29" s="33"/>
      <c r="L29" s="32"/>
      <c r="M29" s="39" t="str">
        <f aca="false">IF($N29="","",IF(OR($H29="n.i.O.",$L29="n.i.O."),"nicht bestanden",IF($G29="III","bestanden",IF($G29="II",IF(AND($J29&gt;=2,$K29&lt;=0.5),"bestanden","nicht bestanden"),IF($G29="I",IF(AND($I29&lt;=0.3,$J29&gt;=1,$K29&lt;=3.5),"bestanden","nicht bestanden"),"")))))</f>
        <v/>
      </c>
      <c r="N29" s="36"/>
      <c r="O29" s="32"/>
      <c r="P29" s="40" t="str">
        <f aca="false">IF($N29="","",EDATE($N29,$O29))</f>
        <v/>
      </c>
      <c r="Q29" s="39" t="str">
        <f aca="true">IF($P29="","",IF($P29&lt;TODAY(),"überfällig",IF($P29&lt;=TODAY()+30,"bald fällig","aktuell")))</f>
        <v/>
      </c>
      <c r="R29" s="32"/>
      <c r="S29" s="31"/>
    </row>
    <row r="30" customFormat="false" ht="21.75" hidden="false" customHeight="true" outlineLevel="0" collapsed="false">
      <c r="A30" s="29" t="str">
        <f aca="false">IF($C30="","","PP-2026-"&amp;TEXT(ROW()-5,"000"))</f>
        <v/>
      </c>
      <c r="B30" s="30"/>
      <c r="C30" s="31"/>
      <c r="D30" s="31"/>
      <c r="E30" s="31"/>
      <c r="F30" s="31"/>
      <c r="G30" s="32"/>
      <c r="H30" s="32"/>
      <c r="I30" s="33"/>
      <c r="J30" s="34"/>
      <c r="K30" s="33"/>
      <c r="L30" s="32"/>
      <c r="M30" s="35" t="str">
        <f aca="false">IF($N30="","",IF(OR($H30="n.i.O.",$L30="n.i.O."),"nicht bestanden",IF($G30="III","bestanden",IF($G30="II",IF(AND($J30&gt;=2,$K30&lt;=0.5),"bestanden","nicht bestanden"),IF($G30="I",IF(AND($I30&lt;=0.3,$J30&gt;=1,$K30&lt;=3.5),"bestanden","nicht bestanden"),"")))))</f>
        <v/>
      </c>
      <c r="N30" s="36"/>
      <c r="O30" s="32"/>
      <c r="P30" s="37" t="str">
        <f aca="false">IF($N30="","",EDATE($N30,$O30))</f>
        <v/>
      </c>
      <c r="Q30" s="35" t="str">
        <f aca="true">IF($P30="","",IF($P30&lt;TODAY(),"überfällig",IF($P30&lt;=TODAY()+30,"bald fällig","aktuell")))</f>
        <v/>
      </c>
      <c r="R30" s="32"/>
      <c r="S30" s="31"/>
    </row>
    <row r="31" customFormat="false" ht="21.75" hidden="false" customHeight="true" outlineLevel="0" collapsed="false">
      <c r="A31" s="38" t="str">
        <f aca="false">IF($C31="","","PP-2026-"&amp;TEXT(ROW()-5,"000"))</f>
        <v/>
      </c>
      <c r="B31" s="30"/>
      <c r="C31" s="31"/>
      <c r="D31" s="31"/>
      <c r="E31" s="31"/>
      <c r="F31" s="31"/>
      <c r="G31" s="32"/>
      <c r="H31" s="32"/>
      <c r="I31" s="33"/>
      <c r="J31" s="34"/>
      <c r="K31" s="33"/>
      <c r="L31" s="32"/>
      <c r="M31" s="39" t="str">
        <f aca="false">IF($N31="","",IF(OR($H31="n.i.O.",$L31="n.i.O."),"nicht bestanden",IF($G31="III","bestanden",IF($G31="II",IF(AND($J31&gt;=2,$K31&lt;=0.5),"bestanden","nicht bestanden"),IF($G31="I",IF(AND($I31&lt;=0.3,$J31&gt;=1,$K31&lt;=3.5),"bestanden","nicht bestanden"),"")))))</f>
        <v/>
      </c>
      <c r="N31" s="36"/>
      <c r="O31" s="32"/>
      <c r="P31" s="40" t="str">
        <f aca="false">IF($N31="","",EDATE($N31,$O31))</f>
        <v/>
      </c>
      <c r="Q31" s="39" t="str">
        <f aca="true">IF($P31="","",IF($P31&lt;TODAY(),"überfällig",IF($P31&lt;=TODAY()+30,"bald fällig","aktuell")))</f>
        <v/>
      </c>
      <c r="R31" s="32"/>
      <c r="S31" s="31"/>
    </row>
    <row r="32" customFormat="false" ht="21.75" hidden="false" customHeight="true" outlineLevel="0" collapsed="false">
      <c r="A32" s="29" t="str">
        <f aca="false">IF($C32="","","PP-2026-"&amp;TEXT(ROW()-5,"000"))</f>
        <v/>
      </c>
      <c r="B32" s="30"/>
      <c r="C32" s="31"/>
      <c r="D32" s="31"/>
      <c r="E32" s="31"/>
      <c r="F32" s="31"/>
      <c r="G32" s="32"/>
      <c r="H32" s="32"/>
      <c r="I32" s="33"/>
      <c r="J32" s="34"/>
      <c r="K32" s="33"/>
      <c r="L32" s="32"/>
      <c r="M32" s="35" t="str">
        <f aca="false">IF($N32="","",IF(OR($H32="n.i.O.",$L32="n.i.O."),"nicht bestanden",IF($G32="III","bestanden",IF($G32="II",IF(AND($J32&gt;=2,$K32&lt;=0.5),"bestanden","nicht bestanden"),IF($G32="I",IF(AND($I32&lt;=0.3,$J32&gt;=1,$K32&lt;=3.5),"bestanden","nicht bestanden"),"")))))</f>
        <v/>
      </c>
      <c r="N32" s="36"/>
      <c r="O32" s="32"/>
      <c r="P32" s="37" t="str">
        <f aca="false">IF($N32="","",EDATE($N32,$O32))</f>
        <v/>
      </c>
      <c r="Q32" s="35" t="str">
        <f aca="true">IF($P32="","",IF($P32&lt;TODAY(),"überfällig",IF($P32&lt;=TODAY()+30,"bald fällig","aktuell")))</f>
        <v/>
      </c>
      <c r="R32" s="32"/>
      <c r="S32" s="31"/>
    </row>
    <row r="33" customFormat="false" ht="21.75" hidden="false" customHeight="true" outlineLevel="0" collapsed="false">
      <c r="A33" s="38" t="str">
        <f aca="false">IF($C33="","","PP-2026-"&amp;TEXT(ROW()-5,"000"))</f>
        <v/>
      </c>
      <c r="B33" s="30"/>
      <c r="C33" s="31"/>
      <c r="D33" s="31"/>
      <c r="E33" s="31"/>
      <c r="F33" s="31"/>
      <c r="G33" s="32"/>
      <c r="H33" s="32"/>
      <c r="I33" s="33"/>
      <c r="J33" s="34"/>
      <c r="K33" s="33"/>
      <c r="L33" s="32"/>
      <c r="M33" s="39" t="str">
        <f aca="false">IF($N33="","",IF(OR($H33="n.i.O.",$L33="n.i.O."),"nicht bestanden",IF($G33="III","bestanden",IF($G33="II",IF(AND($J33&gt;=2,$K33&lt;=0.5),"bestanden","nicht bestanden"),IF($G33="I",IF(AND($I33&lt;=0.3,$J33&gt;=1,$K33&lt;=3.5),"bestanden","nicht bestanden"),"")))))</f>
        <v/>
      </c>
      <c r="N33" s="36"/>
      <c r="O33" s="32"/>
      <c r="P33" s="40" t="str">
        <f aca="false">IF($N33="","",EDATE($N33,$O33))</f>
        <v/>
      </c>
      <c r="Q33" s="39" t="str">
        <f aca="true">IF($P33="","",IF($P33&lt;TODAY(),"überfällig",IF($P33&lt;=TODAY()+30,"bald fällig","aktuell")))</f>
        <v/>
      </c>
      <c r="R33" s="32"/>
      <c r="S33" s="31"/>
    </row>
    <row r="34" customFormat="false" ht="21.75" hidden="false" customHeight="true" outlineLevel="0" collapsed="false">
      <c r="A34" s="29" t="str">
        <f aca="false">IF($C34="","","PP-2026-"&amp;TEXT(ROW()-5,"000"))</f>
        <v/>
      </c>
      <c r="B34" s="30"/>
      <c r="C34" s="31"/>
      <c r="D34" s="31"/>
      <c r="E34" s="31"/>
      <c r="F34" s="31"/>
      <c r="G34" s="32"/>
      <c r="H34" s="32"/>
      <c r="I34" s="33"/>
      <c r="J34" s="34"/>
      <c r="K34" s="33"/>
      <c r="L34" s="32"/>
      <c r="M34" s="35" t="str">
        <f aca="false">IF($N34="","",IF(OR($H34="n.i.O.",$L34="n.i.O."),"nicht bestanden",IF($G34="III","bestanden",IF($G34="II",IF(AND($J34&gt;=2,$K34&lt;=0.5),"bestanden","nicht bestanden"),IF($G34="I",IF(AND($I34&lt;=0.3,$J34&gt;=1,$K34&lt;=3.5),"bestanden","nicht bestanden"),"")))))</f>
        <v/>
      </c>
      <c r="N34" s="36"/>
      <c r="O34" s="32"/>
      <c r="P34" s="37" t="str">
        <f aca="false">IF($N34="","",EDATE($N34,$O34))</f>
        <v/>
      </c>
      <c r="Q34" s="35" t="str">
        <f aca="true">IF($P34="","",IF($P34&lt;TODAY(),"überfällig",IF($P34&lt;=TODAY()+30,"bald fällig","aktuell")))</f>
        <v/>
      </c>
      <c r="R34" s="32"/>
      <c r="S34" s="31"/>
    </row>
    <row r="35" customFormat="false" ht="21.75" hidden="false" customHeight="true" outlineLevel="0" collapsed="false">
      <c r="A35" s="38" t="str">
        <f aca="false">IF($C35="","","PP-2026-"&amp;TEXT(ROW()-5,"000"))</f>
        <v/>
      </c>
      <c r="B35" s="30"/>
      <c r="C35" s="31"/>
      <c r="D35" s="31"/>
      <c r="E35" s="31"/>
      <c r="F35" s="31"/>
      <c r="G35" s="32"/>
      <c r="H35" s="32"/>
      <c r="I35" s="33"/>
      <c r="J35" s="34"/>
      <c r="K35" s="33"/>
      <c r="L35" s="32"/>
      <c r="M35" s="39" t="str">
        <f aca="false">IF($N35="","",IF(OR($H35="n.i.O.",$L35="n.i.O."),"nicht bestanden",IF($G35="III","bestanden",IF($G35="II",IF(AND($J35&gt;=2,$K35&lt;=0.5),"bestanden","nicht bestanden"),IF($G35="I",IF(AND($I35&lt;=0.3,$J35&gt;=1,$K35&lt;=3.5),"bestanden","nicht bestanden"),"")))))</f>
        <v/>
      </c>
      <c r="N35" s="36"/>
      <c r="O35" s="32"/>
      <c r="P35" s="40" t="str">
        <f aca="false">IF($N35="","",EDATE($N35,$O35))</f>
        <v/>
      </c>
      <c r="Q35" s="39" t="str">
        <f aca="true">IF($P35="","",IF($P35&lt;TODAY(),"überfällig",IF($P35&lt;=TODAY()+30,"bald fällig","aktuell")))</f>
        <v/>
      </c>
      <c r="R35" s="32"/>
      <c r="S35" s="31"/>
    </row>
  </sheetData>
  <mergeCells count="4">
    <mergeCell ref="A1:S1"/>
    <mergeCell ref="A2:S2"/>
    <mergeCell ref="A3:S3"/>
    <mergeCell ref="A4:S4"/>
  </mergeCells>
  <conditionalFormatting sqref="M6:M35">
    <cfRule type="cellIs" priority="2" operator="equal" aboveAverage="0" equalAverage="0" bottom="0" percent="0" rank="0" text="" dxfId="0">
      <formula>"bestanden"</formula>
    </cfRule>
    <cfRule type="cellIs" priority="3" operator="equal" aboveAverage="0" equalAverage="0" bottom="0" percent="0" rank="0" text="" dxfId="1">
      <formula>"nicht bestanden"</formula>
    </cfRule>
  </conditionalFormatting>
  <conditionalFormatting sqref="Q6:Q35">
    <cfRule type="cellIs" priority="4" operator="equal" aboveAverage="0" equalAverage="0" bottom="0" percent="0" rank="0" text="" dxfId="1">
      <formula>"überfällig"</formula>
    </cfRule>
    <cfRule type="cellIs" priority="5" operator="equal" aboveAverage="0" equalAverage="0" bottom="0" percent="0" rank="0" text="" dxfId="2">
      <formula>"bald fällig"</formula>
    </cfRule>
    <cfRule type="cellIs" priority="6" operator="equal" aboveAverage="0" equalAverage="0" bottom="0" percent="0" rank="0" text="" dxfId="3">
      <formula>"aktuell"</formula>
    </cfRule>
  </conditionalFormatting>
  <conditionalFormatting sqref="I6:I35">
    <cfRule type="expression" priority="7" aboveAverage="0" equalAverage="0" bottom="0" percent="0" rank="0" text="" dxfId="4">
      <formula>AND(I6&lt;&gt;"",I6&gt;0.3)</formula>
    </cfRule>
  </conditionalFormatting>
  <conditionalFormatting sqref="J6:J35">
    <cfRule type="expression" priority="8" aboveAverage="0" equalAverage="0" bottom="0" percent="0" rank="0" text="" dxfId="4">
      <formula>AND(J6&lt;&gt;"",J6&lt;1)</formula>
    </cfRule>
  </conditionalFormatting>
  <conditionalFormatting sqref="K6:K35">
    <cfRule type="expression" priority="9" aboveAverage="0" equalAverage="0" bottom="0" percent="0" rank="0" text="" dxfId="4">
      <formula>AND(K6&lt;&gt;"",K6&gt;3.5)</formula>
    </cfRule>
  </conditionalFormatting>
  <dataValidations count="6">
    <dataValidation allowBlank="true" errorStyle="stop" operator="between" showDropDown="false" showErrorMessage="false" showInputMessage="false" sqref="F6:F35" type="list">
      <formula1>Listen!$A$3:$A$10</formula1>
      <formula2>0</formula2>
    </dataValidation>
    <dataValidation allowBlank="true" errorStyle="stop" operator="between" showDropDown="false" showErrorMessage="false" showInputMessage="false" sqref="G6:G35" type="list">
      <formula1>"I,II,III"</formula1>
      <formula2>0</formula2>
    </dataValidation>
    <dataValidation allowBlank="true" errorStyle="stop" operator="between" showDropDown="false" showErrorMessage="false" showInputMessage="false" sqref="H6:H35" type="list">
      <formula1>"i.O.,n.i.O."</formula1>
      <formula2>0</formula2>
    </dataValidation>
    <dataValidation allowBlank="true" errorStyle="stop" operator="between" showDropDown="false" showErrorMessage="false" showInputMessage="false" sqref="L6:L35" type="list">
      <formula1>"i.O.,n.i.O."</formula1>
      <formula2>0</formula2>
    </dataValidation>
    <dataValidation allowBlank="true" errorStyle="stop" operator="between" showDropDown="false" showErrorMessage="false" showInputMessage="false" sqref="O6:O35" type="list">
      <formula1>"6,12,24,48"</formula1>
      <formula2>0</formula2>
    </dataValidation>
    <dataValidation allowBlank="true" errorStyle="stop" operator="between" showDropDown="false" showErrorMessage="false" showInputMessage="false" sqref="R6:R35" type="list">
      <formula1>Listen!$I$3:$I$5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6E7E"/>
    <pageSetUpPr fitToPage="false"/>
  </sheetPr>
  <dimension ref="A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"/>
    <col collapsed="false" customWidth="true" hidden="false" outlineLevel="0" max="3" min="3" style="0" width="24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3"/>
    <col collapsed="false" customWidth="true" hidden="false" outlineLevel="0" max="9" min="9" style="0" width="24"/>
  </cols>
  <sheetData>
    <row r="1" customFormat="false" ht="15" hidden="false" customHeight="false" outlineLevel="0" collapsed="false">
      <c r="A1" s="41" t="s">
        <v>139</v>
      </c>
    </row>
    <row r="2" customFormat="false" ht="15" hidden="false" customHeight="false" outlineLevel="0" collapsed="false">
      <c r="A2" s="42" t="s">
        <v>13</v>
      </c>
      <c r="C2" s="42" t="s">
        <v>140</v>
      </c>
      <c r="E2" s="42" t="s">
        <v>141</v>
      </c>
      <c r="G2" s="42" t="s">
        <v>142</v>
      </c>
      <c r="I2" s="42" t="s">
        <v>143</v>
      </c>
    </row>
    <row r="3" customFormat="false" ht="15" hidden="false" customHeight="false" outlineLevel="0" collapsed="false">
      <c r="A3" s="13" t="s">
        <v>18</v>
      </c>
      <c r="C3" s="13" t="s">
        <v>68</v>
      </c>
      <c r="E3" s="13" t="s">
        <v>69</v>
      </c>
      <c r="G3" s="13" t="n">
        <v>6</v>
      </c>
      <c r="I3" s="13" t="s">
        <v>70</v>
      </c>
    </row>
    <row r="4" customFormat="false" ht="15" hidden="false" customHeight="false" outlineLevel="0" collapsed="false">
      <c r="A4" s="9" t="s">
        <v>20</v>
      </c>
      <c r="C4" s="9" t="s">
        <v>82</v>
      </c>
      <c r="E4" s="9" t="s">
        <v>90</v>
      </c>
      <c r="G4" s="9" t="n">
        <v>12</v>
      </c>
      <c r="I4" s="9" t="s">
        <v>83</v>
      </c>
    </row>
    <row r="5" customFormat="false" ht="15" hidden="false" customHeight="false" outlineLevel="0" collapsed="false">
      <c r="A5" s="13" t="s">
        <v>22</v>
      </c>
      <c r="C5" s="13" t="s">
        <v>137</v>
      </c>
      <c r="G5" s="13" t="n">
        <v>24</v>
      </c>
      <c r="I5" s="13" t="s">
        <v>100</v>
      </c>
    </row>
    <row r="6" customFormat="false" ht="15" hidden="false" customHeight="false" outlineLevel="0" collapsed="false">
      <c r="A6" s="9" t="s">
        <v>23</v>
      </c>
      <c r="G6" s="9" t="n">
        <v>48</v>
      </c>
    </row>
    <row r="7" customFormat="false" ht="15" hidden="false" customHeight="false" outlineLevel="0" collapsed="false">
      <c r="A7" s="13" t="s">
        <v>24</v>
      </c>
    </row>
    <row r="8" customFormat="false" ht="15" hidden="false" customHeight="false" outlineLevel="0" collapsed="false">
      <c r="A8" s="9" t="s">
        <v>25</v>
      </c>
    </row>
    <row r="9" customFormat="false" ht="15" hidden="false" customHeight="false" outlineLevel="0" collapsed="false">
      <c r="A9" s="13" t="s">
        <v>26</v>
      </c>
    </row>
    <row r="10" customFormat="false" ht="15" hidden="false" customHeight="false" outlineLevel="0" collapsed="false">
      <c r="A10" s="9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2026-09-02T06:50:26Z</dcterms:created>
  <dc:creator>openpyxl</dc:creator>
  <dc:description/>
  <dc:language>en-US</dc:language>
  <cp:lastModifiedBy/>
  <dcterms:modified xsi:type="dcterms:W3CDTF">2026-09-02T06:50:26Z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