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8_{85A40094-27D2-4C4D-A613-42F8D07FE4A8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Monatsdienstplan" sheetId="1" r:id="rId1"/>
  </sheets>
  <definedNames>
    <definedName name="_xlnm.Print_Area" localSheetId="0">Monatsdienstplan!$A$1:$AO$39</definedName>
    <definedName name="_xlnm.Print_Titles" localSheetId="0">Monatsdienstplan!$9:$10</definedName>
  </definedName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37" i="1" l="1"/>
  <c r="R36" i="1"/>
  <c r="R35" i="1"/>
  <c r="R34" i="1"/>
  <c r="R33" i="1"/>
  <c r="R32" i="1"/>
  <c r="R31" i="1"/>
  <c r="R30" i="1"/>
  <c r="R29" i="1"/>
  <c r="AI24" i="1"/>
  <c r="AD24" i="1"/>
  <c r="Y24" i="1"/>
  <c r="T24" i="1"/>
  <c r="S24" i="1"/>
  <c r="O24" i="1"/>
  <c r="J24" i="1"/>
  <c r="E24" i="1"/>
  <c r="AE23" i="1"/>
  <c r="AD23" i="1"/>
  <c r="Z23" i="1"/>
  <c r="Y23" i="1"/>
  <c r="Q23" i="1"/>
  <c r="K23" i="1"/>
  <c r="J23" i="1"/>
  <c r="F23" i="1"/>
  <c r="E23" i="1"/>
  <c r="AD22" i="1"/>
  <c r="AC22" i="1"/>
  <c r="T22" i="1"/>
  <c r="S22" i="1"/>
  <c r="J22" i="1"/>
  <c r="I22" i="1"/>
  <c r="AL20" i="1"/>
  <c r="AO19" i="1"/>
  <c r="AN19" i="1"/>
  <c r="AK19" i="1"/>
  <c r="AM19" i="1" s="1"/>
  <c r="AJ19" i="1"/>
  <c r="AO18" i="1"/>
  <c r="AN18" i="1"/>
  <c r="AK18" i="1"/>
  <c r="AM18" i="1" s="1"/>
  <c r="AJ18" i="1"/>
  <c r="AO17" i="1"/>
  <c r="AN17" i="1"/>
  <c r="AK17" i="1"/>
  <c r="AM17" i="1" s="1"/>
  <c r="AJ17" i="1"/>
  <c r="AO16" i="1"/>
  <c r="AN16" i="1"/>
  <c r="AK16" i="1"/>
  <c r="AM16" i="1" s="1"/>
  <c r="AJ16" i="1"/>
  <c r="AO15" i="1"/>
  <c r="AN15" i="1"/>
  <c r="AK15" i="1"/>
  <c r="AM15" i="1" s="1"/>
  <c r="AJ15" i="1"/>
  <c r="AO14" i="1"/>
  <c r="AN14" i="1"/>
  <c r="AK14" i="1"/>
  <c r="AM14" i="1" s="1"/>
  <c r="AJ14" i="1"/>
  <c r="AO13" i="1"/>
  <c r="AN13" i="1"/>
  <c r="AK13" i="1"/>
  <c r="AM13" i="1" s="1"/>
  <c r="AJ13" i="1"/>
  <c r="AO12" i="1"/>
  <c r="AN12" i="1"/>
  <c r="AN20" i="1" s="1"/>
  <c r="AK12" i="1"/>
  <c r="AM12" i="1" s="1"/>
  <c r="AJ12" i="1"/>
  <c r="AO11" i="1"/>
  <c r="AO20" i="1" s="1"/>
  <c r="AN11" i="1"/>
  <c r="AK11" i="1"/>
  <c r="AK20" i="1" s="1"/>
  <c r="AJ11" i="1"/>
  <c r="AJ20" i="1" s="1"/>
  <c r="AI10" i="1"/>
  <c r="AF10" i="1"/>
  <c r="AE10" i="1"/>
  <c r="AD10" i="1"/>
  <c r="Y10" i="1"/>
  <c r="X10" i="1"/>
  <c r="U10" i="1"/>
  <c r="T10" i="1"/>
  <c r="O10" i="1"/>
  <c r="L10" i="1"/>
  <c r="K10" i="1"/>
  <c r="J10" i="1"/>
  <c r="E10" i="1"/>
  <c r="AI9" i="1"/>
  <c r="AF9" i="1"/>
  <c r="AE9" i="1"/>
  <c r="AD9" i="1"/>
  <c r="AA9" i="1"/>
  <c r="Z9" i="1"/>
  <c r="Y9" i="1"/>
  <c r="W9" i="1"/>
  <c r="V9" i="1"/>
  <c r="T9" i="1"/>
  <c r="O9" i="1"/>
  <c r="L9" i="1"/>
  <c r="K9" i="1"/>
  <c r="J9" i="1"/>
  <c r="G9" i="1"/>
  <c r="F9" i="1"/>
  <c r="E9" i="1"/>
  <c r="AI8" i="1"/>
  <c r="AI22" i="1" s="1"/>
  <c r="AH8" i="1"/>
  <c r="AH9" i="1" s="1"/>
  <c r="AG8" i="1"/>
  <c r="AG9" i="1" s="1"/>
  <c r="AF8" i="1"/>
  <c r="AF24" i="1" s="1"/>
  <c r="AE8" i="1"/>
  <c r="AE24" i="1" s="1"/>
  <c r="AD8" i="1"/>
  <c r="AD25" i="1" s="1"/>
  <c r="AC8" i="1"/>
  <c r="AC23" i="1" s="1"/>
  <c r="AB8" i="1"/>
  <c r="AB23" i="1" s="1"/>
  <c r="AA8" i="1"/>
  <c r="AA23" i="1" s="1"/>
  <c r="Z8" i="1"/>
  <c r="Z24" i="1" s="1"/>
  <c r="Y8" i="1"/>
  <c r="Y25" i="1" s="1"/>
  <c r="X8" i="1"/>
  <c r="X25" i="1" s="1"/>
  <c r="W8" i="1"/>
  <c r="W10" i="1" s="1"/>
  <c r="V8" i="1"/>
  <c r="V10" i="1" s="1"/>
  <c r="U8" i="1"/>
  <c r="U22" i="1" s="1"/>
  <c r="T8" i="1"/>
  <c r="T25" i="1" s="1"/>
  <c r="S8" i="1"/>
  <c r="S10" i="1" s="1"/>
  <c r="R8" i="1"/>
  <c r="R10" i="1" s="1"/>
  <c r="Q8" i="1"/>
  <c r="Q24" i="1" s="1"/>
  <c r="P8" i="1"/>
  <c r="P24" i="1" s="1"/>
  <c r="O8" i="1"/>
  <c r="O22" i="1" s="1"/>
  <c r="N8" i="1"/>
  <c r="N9" i="1" s="1"/>
  <c r="M8" i="1"/>
  <c r="M9" i="1" s="1"/>
  <c r="L8" i="1"/>
  <c r="L24" i="1" s="1"/>
  <c r="K8" i="1"/>
  <c r="K24" i="1" s="1"/>
  <c r="J8" i="1"/>
  <c r="J25" i="1" s="1"/>
  <c r="I8" i="1"/>
  <c r="I23" i="1" s="1"/>
  <c r="H8" i="1"/>
  <c r="H23" i="1" s="1"/>
  <c r="G8" i="1"/>
  <c r="G23" i="1" s="1"/>
  <c r="F8" i="1"/>
  <c r="F24" i="1" s="1"/>
  <c r="E8" i="1"/>
  <c r="E25" i="1" s="1"/>
  <c r="AE6" i="1"/>
  <c r="B3" i="1"/>
  <c r="AG25" i="1" l="1"/>
  <c r="P10" i="1"/>
  <c r="V22" i="1"/>
  <c r="R24" i="1"/>
  <c r="X22" i="1"/>
  <c r="L23" i="1"/>
  <c r="AF23" i="1"/>
  <c r="H25" i="1"/>
  <c r="AB25" i="1"/>
  <c r="R22" i="1"/>
  <c r="N24" i="1"/>
  <c r="AH24" i="1"/>
  <c r="V25" i="1"/>
  <c r="Z25" i="1"/>
  <c r="P9" i="1"/>
  <c r="W22" i="1"/>
  <c r="G25" i="1"/>
  <c r="AJ25" i="1" s="1"/>
  <c r="AA25" i="1"/>
  <c r="Q9" i="1"/>
  <c r="F10" i="1"/>
  <c r="Z10" i="1"/>
  <c r="E22" i="1"/>
  <c r="Y22" i="1"/>
  <c r="M23" i="1"/>
  <c r="AG23" i="1"/>
  <c r="U24" i="1"/>
  <c r="I25" i="1"/>
  <c r="AC25" i="1"/>
  <c r="S9" i="1"/>
  <c r="H10" i="1"/>
  <c r="AB10" i="1"/>
  <c r="F22" i="1"/>
  <c r="Z22" i="1"/>
  <c r="N23" i="1"/>
  <c r="AH23" i="1"/>
  <c r="V24" i="1"/>
  <c r="G22" i="1"/>
  <c r="AA22" i="1"/>
  <c r="O23" i="1"/>
  <c r="AI23" i="1"/>
  <c r="AJ23" i="1" s="1"/>
  <c r="W24" i="1"/>
  <c r="K25" i="1"/>
  <c r="AE25" i="1"/>
  <c r="M25" i="1"/>
  <c r="F25" i="1"/>
  <c r="R9" i="1"/>
  <c r="G10" i="1"/>
  <c r="AA10" i="1"/>
  <c r="I10" i="1"/>
  <c r="AC10" i="1"/>
  <c r="U9" i="1"/>
  <c r="H22" i="1"/>
  <c r="AB22" i="1"/>
  <c r="P23" i="1"/>
  <c r="X24" i="1"/>
  <c r="L25" i="1"/>
  <c r="AF25" i="1"/>
  <c r="R23" i="1"/>
  <c r="N25" i="1"/>
  <c r="AH25" i="1"/>
  <c r="X9" i="1"/>
  <c r="M10" i="1"/>
  <c r="AG10" i="1"/>
  <c r="K22" i="1"/>
  <c r="AE22" i="1"/>
  <c r="S23" i="1"/>
  <c r="G24" i="1"/>
  <c r="AA24" i="1"/>
  <c r="O25" i="1"/>
  <c r="AI25" i="1"/>
  <c r="L22" i="1"/>
  <c r="AF22" i="1"/>
  <c r="T23" i="1"/>
  <c r="H24" i="1"/>
  <c r="AJ24" i="1" s="1"/>
  <c r="AB24" i="1"/>
  <c r="P25" i="1"/>
  <c r="M22" i="1"/>
  <c r="AG22" i="1"/>
  <c r="U23" i="1"/>
  <c r="I24" i="1"/>
  <c r="AC24" i="1"/>
  <c r="Q25" i="1"/>
  <c r="R25" i="1"/>
  <c r="N10" i="1"/>
  <c r="AH10" i="1"/>
  <c r="N22" i="1"/>
  <c r="AH22" i="1"/>
  <c r="V23" i="1"/>
  <c r="H9" i="1"/>
  <c r="AB9" i="1"/>
  <c r="Q10" i="1"/>
  <c r="W23" i="1"/>
  <c r="S25" i="1"/>
  <c r="I9" i="1"/>
  <c r="AC9" i="1"/>
  <c r="AM11" i="1"/>
  <c r="AM20" i="1" s="1"/>
  <c r="P22" i="1"/>
  <c r="X23" i="1"/>
  <c r="Q22" i="1"/>
  <c r="M24" i="1"/>
  <c r="AG24" i="1"/>
  <c r="U25" i="1"/>
  <c r="W25" i="1"/>
  <c r="AJ22" i="1" l="1"/>
</calcChain>
</file>

<file path=xl/sharedStrings.xml><?xml version="1.0" encoding="utf-8"?>
<sst xmlns="http://schemas.openxmlformats.org/spreadsheetml/2006/main" count="266" uniqueCount="84">
  <si>
    <t>MONATSDIENSTPLAN</t>
  </si>
  <si>
    <t>Muster GmbH</t>
  </si>
  <si>
    <t>Musterstraße 12 · 26122 Musterstadt</t>
  </si>
  <si>
    <t>PLANUNGS-
PARAMETER</t>
  </si>
  <si>
    <t>Monat</t>
  </si>
  <si>
    <t>Jahr</t>
  </si>
  <si>
    <t>Mindestbesetzung</t>
  </si>
  <si>
    <t>Abteilung</t>
  </si>
  <si>
    <t>Kostenstelle</t>
  </si>
  <si>
    <t>Erstellt von</t>
  </si>
  <si>
    <t>Stand</t>
  </si>
  <si>
    <t>Betrieb / Schichtdienst</t>
  </si>
  <si>
    <t>KST-4100</t>
  </si>
  <si>
    <t>M. Verwaltung</t>
  </si>
  <si>
    <t>Nr.</t>
  </si>
  <si>
    <t>Mitarbeiter/in</t>
  </si>
  <si>
    <t>Funktion</t>
  </si>
  <si>
    <t>Schich-
ten</t>
  </si>
  <si>
    <t>Ist-
Std.</t>
  </si>
  <si>
    <t>Soll-
Std.</t>
  </si>
  <si>
    <t>Saldo</t>
  </si>
  <si>
    <t>Url.</t>
  </si>
  <si>
    <t>Krank</t>
  </si>
  <si>
    <t>Anna Bauer</t>
  </si>
  <si>
    <t>Teamleitung</t>
  </si>
  <si>
    <t>T</t>
  </si>
  <si>
    <t>U</t>
  </si>
  <si>
    <t>Thomas Wagner</t>
  </si>
  <si>
    <t>Fachkraft</t>
  </si>
  <si>
    <t>S</t>
  </si>
  <si>
    <t>F</t>
  </si>
  <si>
    <t>Julia Schneider</t>
  </si>
  <si>
    <t>N</t>
  </si>
  <si>
    <t>Michael Fischer</t>
  </si>
  <si>
    <t>Daniel Hoffmann</t>
  </si>
  <si>
    <t>FB</t>
  </si>
  <si>
    <t>Sarah Weber</t>
  </si>
  <si>
    <t>Aushilfe</t>
  </si>
  <si>
    <t>Laura Meyer</t>
  </si>
  <si>
    <t>Auszubildende</t>
  </si>
  <si>
    <t>FR</t>
  </si>
  <si>
    <t>Jan Becker</t>
  </si>
  <si>
    <t>K</t>
  </si>
  <si>
    <t>Nicole Schulz</t>
  </si>
  <si>
    <t>Gesamt / Summe</t>
  </si>
  <si>
    <t>TAGESBESETZUNG</t>
  </si>
  <si>
    <t>Frühschicht (F)</t>
  </si>
  <si>
    <t>Spätschicht (S)</t>
  </si>
  <si>
    <t>Nachtschicht (N)</t>
  </si>
  <si>
    <t>Anwesend gesamt</t>
  </si>
  <si>
    <t>SCHICHTLEGENDE</t>
  </si>
  <si>
    <t>KALENDER</t>
  </si>
  <si>
    <t>Kürzel</t>
  </si>
  <si>
    <t>Bezeichnung</t>
  </si>
  <si>
    <t>Zeit</t>
  </si>
  <si>
    <t>Std./Tag</t>
  </si>
  <si>
    <t>Anrechnung</t>
  </si>
  <si>
    <t>Gesetzliche Feiertage 2026 (bundesweit)</t>
  </si>
  <si>
    <t>Frühschicht</t>
  </si>
  <si>
    <t>06:00–14:00</t>
  </si>
  <si>
    <t>Arbeitszeit</t>
  </si>
  <si>
    <t>Neujahr</t>
  </si>
  <si>
    <t>Spätschicht</t>
  </si>
  <si>
    <t>14:00–22:00</t>
  </si>
  <si>
    <t>Karfreitag</t>
  </si>
  <si>
    <t>Nachtschicht</t>
  </si>
  <si>
    <t>22:00–06:00</t>
  </si>
  <si>
    <t>Ostermontag</t>
  </si>
  <si>
    <t>Tagdienst</t>
  </si>
  <si>
    <t>09:00–17:30</t>
  </si>
  <si>
    <t>Tag der Arbeit</t>
  </si>
  <si>
    <t>Fortbildung</t>
  </si>
  <si>
    <t>ganztags</t>
  </si>
  <si>
    <t>Christi Himmelfahrt</t>
  </si>
  <si>
    <t>Urlaub</t>
  </si>
  <si>
    <t>—</t>
  </si>
  <si>
    <t>Abwesenheit</t>
  </si>
  <si>
    <t>Pfingstmontag</t>
  </si>
  <si>
    <t>Krank (AU)</t>
  </si>
  <si>
    <t>Tag der Deutschen Einheit</t>
  </si>
  <si>
    <t>Frei / dienstfrei</t>
  </si>
  <si>
    <t>1. Weihnachtstag</t>
  </si>
  <si>
    <t>2. Weihnachtstag</t>
  </si>
  <si>
    <t>Hinweis: Nur die goldfarbenen Felder ausfüllen (Monat, Jahr, Mindestbesetzung, Soll-Std.). Turnuscodes über das Auswahlfeld je Tag eintragen – Farben, Wochentage, Wochenenden, Feiertage und alle Summen aktualisieren sich automatisch.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</si>
</sst>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"/>
    <numFmt numFmtId="166" formatCode="0.00;[Red]\-0.00"/>
  </numFmts>
  <fonts count="24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b/>
      <sz val="14"/>
      <color rgb="FFFFFFFF"/>
      <name val="Calibri"/>
      <charset val="1"/>
    </font>
    <font>
      <b/>
      <sz val="11"/>
      <color rgb="FFC8973F"/>
      <name val="Calibri"/>
      <charset val="1"/>
    </font>
    <font>
      <sz val="9"/>
      <color rgb="FFD8E0DF"/>
      <name val="Calibri"/>
      <charset val="1"/>
    </font>
    <font>
      <b/>
      <sz val="9"/>
      <color rgb="FF0E3B43"/>
      <name val="Calibri"/>
      <charset val="1"/>
    </font>
    <font>
      <sz val="8"/>
      <color rgb="FF6E6A62"/>
      <name val="Calibri"/>
      <charset val="1"/>
    </font>
    <font>
      <b/>
      <sz val="10"/>
      <color rgb="FF1F2A2E"/>
      <name val="Calibri"/>
      <charset val="1"/>
    </font>
    <font>
      <sz val="6"/>
      <color rgb="FFB7BEBD"/>
      <name val="Calibri"/>
      <charset val="1"/>
    </font>
    <font>
      <b/>
      <sz val="9"/>
      <color rgb="FFFFFFFF"/>
      <name val="Calibri"/>
      <charset val="1"/>
    </font>
    <font>
      <sz val="8"/>
      <color rgb="FFCDE0DE"/>
      <name val="Calibri"/>
      <charset val="1"/>
    </font>
    <font>
      <sz val="9"/>
      <color rgb="FF6E6A62"/>
      <name val="Calibri"/>
      <charset val="1"/>
    </font>
    <font>
      <sz val="9"/>
      <color rgb="FF4A5654"/>
      <name val="Calibri"/>
      <charset val="1"/>
    </font>
    <font>
      <b/>
      <sz val="9"/>
      <color rgb="FF1F2A2E"/>
      <name val="Calibri"/>
      <charset val="1"/>
    </font>
    <font>
      <sz val="9"/>
      <color rgb="FF1F2A2E"/>
      <name val="Calibri"/>
      <charset val="1"/>
    </font>
    <font>
      <b/>
      <sz val="10"/>
      <color rgb="FF234023"/>
      <name val="Calibri"/>
      <charset val="1"/>
    </font>
    <font>
      <b/>
      <sz val="10"/>
      <color rgb="FF1B3B52"/>
      <name val="Calibri"/>
      <charset val="1"/>
    </font>
    <font>
      <b/>
      <sz val="10"/>
      <color rgb="FF2C2A54"/>
      <name val="Calibri"/>
      <charset val="1"/>
    </font>
    <font>
      <b/>
      <sz val="10"/>
      <color rgb="FF143C37"/>
      <name val="Calibri"/>
      <charset val="1"/>
    </font>
    <font>
      <b/>
      <sz val="10"/>
      <color rgb="FF45274E"/>
      <name val="Calibri"/>
      <charset val="1"/>
    </font>
    <font>
      <b/>
      <sz val="10"/>
      <color rgb="FF6B4E14"/>
      <name val="Calibri"/>
      <charset val="1"/>
    </font>
    <font>
      <b/>
      <sz val="10"/>
      <color rgb="FF6E1F1F"/>
      <name val="Calibri"/>
      <charset val="1"/>
    </font>
    <font>
      <b/>
      <sz val="10"/>
      <color rgb="FF555555"/>
      <name val="Calibri"/>
      <charset val="1"/>
    </font>
    <font>
      <i/>
      <sz val="8"/>
      <color rgb="FF6E6A62"/>
      <name val="Calibri"/>
      <charset val="1"/>
    </font>
  </fonts>
  <fills count="18">
    <fill>
      <patternFill patternType="none"/>
    </fill>
    <fill>
      <patternFill patternType="gray125"/>
    </fill>
    <fill>
      <patternFill patternType="solid">
        <fgColor rgb="FF0E3B43"/>
        <bgColor rgb="FF143C37"/>
      </patternFill>
    </fill>
    <fill>
      <patternFill patternType="solid">
        <fgColor rgb="FFF4F1EC"/>
        <bgColor rgb="FFF3F6F5"/>
      </patternFill>
    </fill>
    <fill>
      <patternFill patternType="solid">
        <fgColor rgb="FFFFF7E6"/>
        <bgColor rgb="FFF4F1EC"/>
      </patternFill>
    </fill>
    <fill>
      <patternFill patternType="solid">
        <fgColor rgb="FFFFFFFF"/>
        <bgColor rgb="FFF3F6F5"/>
      </patternFill>
    </fill>
    <fill>
      <patternFill patternType="solid">
        <fgColor rgb="FF12474F"/>
        <bgColor rgb="FF0E3B43"/>
      </patternFill>
    </fill>
    <fill>
      <patternFill patternType="solid">
        <fgColor rgb="FFF3F6F5"/>
        <bgColor rgb="FFF4F1EC"/>
      </patternFill>
    </fill>
    <fill>
      <patternFill patternType="solid">
        <fgColor rgb="FFDCE6E5"/>
        <bgColor rgb="FFE1E7E6"/>
      </patternFill>
    </fill>
    <fill>
      <patternFill patternType="solid">
        <fgColor rgb="FFCDE3C4"/>
        <bgColor rgb="FFCDE0DE"/>
      </patternFill>
    </fill>
    <fill>
      <patternFill patternType="solid">
        <fgColor rgb="FFC6DDEC"/>
        <bgColor rgb="FFCDE0DE"/>
      </patternFill>
    </fill>
    <fill>
      <patternFill patternType="solid">
        <fgColor rgb="FFC9C6E4"/>
        <bgColor rgb="FFC9D3D2"/>
      </patternFill>
    </fill>
    <fill>
      <patternFill patternType="solid">
        <fgColor rgb="FFF5E7C8"/>
        <bgColor rgb="FFF6E4B8"/>
      </patternFill>
    </fill>
    <fill>
      <patternFill patternType="solid">
        <fgColor rgb="FFBFE0DA"/>
        <bgColor rgb="FFC6DDEC"/>
      </patternFill>
    </fill>
    <fill>
      <patternFill patternType="solid">
        <fgColor rgb="FFE3D2E8"/>
        <bgColor rgb="FFF2CFCF"/>
      </patternFill>
    </fill>
    <fill>
      <patternFill patternType="solid">
        <fgColor rgb="FFF6E4B8"/>
        <bgColor rgb="FFF5E7C8"/>
      </patternFill>
    </fill>
    <fill>
      <patternFill patternType="solid">
        <fgColor rgb="FFF2CFCF"/>
        <bgColor rgb="FFE3D2E8"/>
      </patternFill>
    </fill>
    <fill>
      <patternFill patternType="solid">
        <fgColor rgb="FFE4E4E4"/>
        <bgColor rgb="FFE1E7E6"/>
      </patternFill>
    </fill>
  </fills>
  <borders count="8">
    <border>
      <left/>
      <right/>
      <top/>
      <bottom/>
      <diagonal/>
    </border>
    <border>
      <left style="thin">
        <color rgb="FFC8973F"/>
      </left>
      <right style="thin">
        <color rgb="FFC8973F"/>
      </right>
      <top style="thin">
        <color rgb="FFC8973F"/>
      </top>
      <bottom style="thin">
        <color rgb="FFC8973F"/>
      </bottom>
      <diagonal/>
    </border>
    <border>
      <left style="medium">
        <color rgb="FF12474F"/>
      </left>
      <right style="medium">
        <color rgb="FF12474F"/>
      </right>
      <top style="medium">
        <color rgb="FF12474F"/>
      </top>
      <bottom style="medium">
        <color rgb="FF12474F"/>
      </bottom>
      <diagonal/>
    </border>
    <border>
      <left style="thin">
        <color rgb="FF2E5A61"/>
      </left>
      <right style="thin">
        <color rgb="FF2E5A61"/>
      </right>
      <top style="thin">
        <color rgb="FFC9D3D2"/>
      </top>
      <bottom style="thin">
        <color rgb="FFC9D3D2"/>
      </bottom>
      <diagonal/>
    </border>
    <border>
      <left style="thin">
        <color rgb="FFC9D3D2"/>
      </left>
      <right style="thin">
        <color rgb="FFC9D3D2"/>
      </right>
      <top style="thin">
        <color rgb="FFC9D3D2"/>
      </top>
      <bottom style="thin">
        <color rgb="FFC9D3D2"/>
      </bottom>
      <diagonal/>
    </border>
    <border>
      <left style="thin">
        <color rgb="FFE1E7E6"/>
      </left>
      <right style="thin">
        <color rgb="FFE1E7E6"/>
      </right>
      <top style="thin">
        <color rgb="FFC9D3D2"/>
      </top>
      <bottom style="thin">
        <color rgb="FFC9D3D2"/>
      </bottom>
      <diagonal/>
    </border>
    <border>
      <left style="thin">
        <color rgb="FFC9D3D2"/>
      </left>
      <right style="thin">
        <color rgb="FFC9D3D2"/>
      </right>
      <top style="medium">
        <color rgb="FF12474F"/>
      </top>
      <bottom style="thin">
        <color rgb="FFC9D3D2"/>
      </bottom>
      <diagonal/>
    </border>
    <border>
      <left style="thin">
        <color rgb="FFC9D3D2"/>
      </left>
      <right style="thin">
        <color rgb="FFC9D3D2"/>
      </right>
      <top style="medium">
        <color rgb="FF12474F"/>
      </top>
      <bottom style="medium">
        <color rgb="FF12474F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4" fillId="10" borderId="4" xfId="0" applyFont="1" applyFill="1" applyBorder="1" applyAlignment="1">
      <alignment horizontal="left" vertical="center" indent="1"/>
    </xf>
    <xf numFmtId="0" fontId="14" fillId="9" borderId="4" xfId="0" applyFont="1" applyFill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9" fillId="6" borderId="0" xfId="0" applyFont="1" applyFill="1" applyAlignment="1">
      <alignment horizontal="right" vertical="center" indent="1"/>
    </xf>
    <xf numFmtId="0" fontId="9" fillId="6" borderId="2" xfId="0" applyFont="1" applyFill="1" applyBorder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left" vertical="center" indent="1"/>
    </xf>
    <xf numFmtId="0" fontId="7" fillId="4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indent="1"/>
    </xf>
    <xf numFmtId="0" fontId="5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 indent="1"/>
    </xf>
    <xf numFmtId="0" fontId="0" fillId="2" borderId="0" xfId="0" applyFill="1"/>
    <xf numFmtId="165" fontId="8" fillId="0" borderId="0" xfId="0" applyNumberFormat="1" applyFont="1"/>
    <xf numFmtId="0" fontId="9" fillId="6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left" vertical="center" indent="1"/>
    </xf>
    <xf numFmtId="0" fontId="12" fillId="5" borderId="4" xfId="0" applyFont="1" applyFill="1" applyBorder="1" applyAlignment="1">
      <alignment horizontal="left" vertical="center" indent="1"/>
    </xf>
    <xf numFmtId="0" fontId="13" fillId="5" borderId="5" xfId="0" applyFont="1" applyFill="1" applyBorder="1" applyAlignment="1">
      <alignment horizontal="center" vertical="center"/>
    </xf>
    <xf numFmtId="1" fontId="14" fillId="5" borderId="4" xfId="0" applyNumberFormat="1" applyFont="1" applyFill="1" applyBorder="1" applyAlignment="1">
      <alignment horizontal="center" vertical="center"/>
    </xf>
    <xf numFmtId="2" fontId="13" fillId="5" borderId="4" xfId="0" applyNumberFormat="1" applyFont="1" applyFill="1" applyBorder="1" applyAlignment="1">
      <alignment horizontal="center" vertical="center"/>
    </xf>
    <xf numFmtId="2" fontId="14" fillId="4" borderId="1" xfId="0" applyNumberFormat="1" applyFont="1" applyFill="1" applyBorder="1" applyAlignment="1">
      <alignment horizontal="center" vertical="center"/>
    </xf>
    <xf numFmtId="166" fontId="13" fillId="5" borderId="4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left" vertical="center" indent="1"/>
    </xf>
    <xf numFmtId="0" fontId="12" fillId="7" borderId="4" xfId="0" applyFont="1" applyFill="1" applyBorder="1" applyAlignment="1">
      <alignment horizontal="left" vertical="center" indent="1"/>
    </xf>
    <xf numFmtId="0" fontId="13" fillId="7" borderId="5" xfId="0" applyFont="1" applyFill="1" applyBorder="1" applyAlignment="1">
      <alignment horizontal="center" vertical="center"/>
    </xf>
    <xf numFmtId="1" fontId="14" fillId="7" borderId="4" xfId="0" applyNumberFormat="1" applyFont="1" applyFill="1" applyBorder="1" applyAlignment="1">
      <alignment horizontal="center" vertical="center"/>
    </xf>
    <xf numFmtId="2" fontId="13" fillId="7" borderId="4" xfId="0" applyNumberFormat="1" applyFont="1" applyFill="1" applyBorder="1" applyAlignment="1">
      <alignment horizontal="center" vertical="center"/>
    </xf>
    <xf numFmtId="166" fontId="13" fillId="7" borderId="4" xfId="0" applyNumberFormat="1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0" fillId="8" borderId="6" xfId="0" applyFill="1" applyBorder="1"/>
    <xf numFmtId="1" fontId="9" fillId="6" borderId="6" xfId="0" applyNumberFormat="1" applyFont="1" applyFill="1" applyBorder="1" applyAlignment="1">
      <alignment horizontal="center" vertical="center"/>
    </xf>
    <xf numFmtId="2" fontId="9" fillId="6" borderId="6" xfId="0" applyNumberFormat="1" applyFont="1" applyFill="1" applyBorder="1" applyAlignment="1">
      <alignment horizontal="center" vertical="center"/>
    </xf>
    <xf numFmtId="166" fontId="9" fillId="6" borderId="6" xfId="0" applyNumberFormat="1" applyFont="1" applyFill="1" applyBorder="1" applyAlignment="1">
      <alignment horizontal="center" vertical="center"/>
    </xf>
    <xf numFmtId="1" fontId="14" fillId="9" borderId="5" xfId="0" applyNumberFormat="1" applyFont="1" applyFill="1" applyBorder="1" applyAlignment="1">
      <alignment horizontal="center" vertical="center"/>
    </xf>
    <xf numFmtId="1" fontId="13" fillId="9" borderId="4" xfId="0" applyNumberFormat="1" applyFont="1" applyFill="1" applyBorder="1" applyAlignment="1">
      <alignment horizontal="center" vertical="center"/>
    </xf>
    <xf numFmtId="1" fontId="14" fillId="10" borderId="5" xfId="0" applyNumberFormat="1" applyFont="1" applyFill="1" applyBorder="1" applyAlignment="1">
      <alignment horizontal="center" vertical="center"/>
    </xf>
    <xf numFmtId="1" fontId="13" fillId="10" borderId="4" xfId="0" applyNumberFormat="1" applyFont="1" applyFill="1" applyBorder="1" applyAlignment="1">
      <alignment horizontal="center" vertical="center"/>
    </xf>
    <xf numFmtId="1" fontId="14" fillId="11" borderId="5" xfId="0" applyNumberFormat="1" applyFont="1" applyFill="1" applyBorder="1" applyAlignment="1">
      <alignment horizontal="center" vertical="center"/>
    </xf>
    <xf numFmtId="1" fontId="13" fillId="11" borderId="4" xfId="0" applyNumberFormat="1" applyFont="1" applyFill="1" applyBorder="1" applyAlignment="1">
      <alignment horizontal="center" vertical="center"/>
    </xf>
    <xf numFmtId="1" fontId="13" fillId="8" borderId="5" xfId="0" applyNumberFormat="1" applyFont="1" applyFill="1" applyBorder="1" applyAlignment="1">
      <alignment horizontal="center" vertical="center"/>
    </xf>
    <xf numFmtId="1" fontId="13" fillId="8" borderId="4" xfId="0" applyNumberFormat="1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7" fillId="11" borderId="4" xfId="0" applyFont="1" applyFill="1" applyBorder="1" applyAlignment="1">
      <alignment horizontal="center" vertical="center"/>
    </xf>
    <xf numFmtId="0" fontId="18" fillId="13" borderId="4" xfId="0" applyFont="1" applyFill="1" applyBorder="1" applyAlignment="1">
      <alignment horizontal="center" vertical="center"/>
    </xf>
    <xf numFmtId="0" fontId="19" fillId="14" borderId="4" xfId="0" applyFont="1" applyFill="1" applyBorder="1" applyAlignment="1">
      <alignment horizontal="center" vertical="center"/>
    </xf>
    <xf numFmtId="0" fontId="20" fillId="15" borderId="4" xfId="0" applyFont="1" applyFill="1" applyBorder="1" applyAlignment="1">
      <alignment horizontal="center" vertical="center"/>
    </xf>
    <xf numFmtId="0" fontId="21" fillId="16" borderId="4" xfId="0" applyFont="1" applyFill="1" applyBorder="1" applyAlignment="1">
      <alignment horizontal="center" vertical="center"/>
    </xf>
    <xf numFmtId="0" fontId="22" fillId="17" borderId="4" xfId="0" applyFont="1" applyFill="1" applyBorder="1" applyAlignment="1">
      <alignment horizontal="center" vertical="center"/>
    </xf>
    <xf numFmtId="0" fontId="14" fillId="11" borderId="4" xfId="0" applyFont="1" applyFill="1" applyBorder="1" applyAlignment="1">
      <alignment horizontal="left" vertical="center" indent="1"/>
    </xf>
    <xf numFmtId="0" fontId="13" fillId="8" borderId="4" xfId="0" applyFont="1" applyFill="1" applyBorder="1" applyAlignment="1">
      <alignment horizontal="left" vertical="center" indent="1"/>
    </xf>
    <xf numFmtId="0" fontId="9" fillId="6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center" vertical="center"/>
    </xf>
    <xf numFmtId="2" fontId="13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indent="1"/>
    </xf>
    <xf numFmtId="164" fontId="14" fillId="12" borderId="4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5E7C8"/>
      <rgbColor rgb="FFFF00FF"/>
      <rgbColor rgb="FF00FFFF"/>
      <rgbColor rgb="FF6E1F1F"/>
      <rgbColor rgb="FF008000"/>
      <rgbColor rgb="FF1B3B52"/>
      <rgbColor rgb="FF808000"/>
      <rgbColor rgb="FF800080"/>
      <rgbColor rgb="FF2E5A61"/>
      <rgbColor rgb="FFB7BEBD"/>
      <rgbColor rgb="FF555555"/>
      <rgbColor rgb="FFBFE0DA"/>
      <rgbColor rgb="FF4A5654"/>
      <rgbColor rgb="FFFFF7E6"/>
      <rgbColor rgb="FFF3F6F5"/>
      <rgbColor rgb="FF45274E"/>
      <rgbColor rgb="FFE4E4E4"/>
      <rgbColor rgb="FF12474F"/>
      <rgbColor rgb="FFC9C6E4"/>
      <rgbColor rgb="FF000080"/>
      <rgbColor rgb="FFFF00FF"/>
      <rgbColor rgb="FFF4F1EC"/>
      <rgbColor rgb="FF00FFFF"/>
      <rgbColor rgb="FF800080"/>
      <rgbColor rgb="FF800000"/>
      <rgbColor rgb="FF21545C"/>
      <rgbColor rgb="FF0000FF"/>
      <rgbColor rgb="FF00CCFF"/>
      <rgbColor rgb="FFDCE6E5"/>
      <rgbColor rgb="FFCDE3C4"/>
      <rgbColor rgb="FFF6E4B8"/>
      <rgbColor rgb="FFC6DDEC"/>
      <rgbColor rgb="FFC9D3D2"/>
      <rgbColor rgb="FFE3D2E8"/>
      <rgbColor rgb="FFF2CFCF"/>
      <rgbColor rgb="FF3366FF"/>
      <rgbColor rgb="FFE1E7E6"/>
      <rgbColor rgb="FFD8E0DF"/>
      <rgbColor rgb="FFE7E2D9"/>
      <rgbColor rgb="FFC8973F"/>
      <rgbColor rgb="FFFF6600"/>
      <rgbColor rgb="FF6E6A62"/>
      <rgbColor rgb="FFCDE0DE"/>
      <rgbColor rgb="FF0E3B43"/>
      <rgbColor rgb="FF339966"/>
      <rgbColor rgb="FF143C37"/>
      <rgbColor rgb="FF234023"/>
      <rgbColor rgb="FF6B4E14"/>
      <rgbColor rgb="FF993366"/>
      <rgbColor rgb="FF2C2A54"/>
      <rgbColor rgb="FF1F2A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9"/>
  <sheetViews>
    <sheetView showGridLines="0" tabSelected="1" zoomScale="90" zoomScaleNormal="9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D44" sqref="D44"/>
    </sheetView>
  </sheetViews>
  <sheetFormatPr baseColWidth="10" defaultColWidth="8.7109375" defaultRowHeight="15" x14ac:dyDescent="0.25"/>
  <cols>
    <col min="1" max="1" width="2.140625" customWidth="1"/>
    <col min="2" max="2" width="5.7109375" bestFit="1" customWidth="1"/>
    <col min="3" max="3" width="21" customWidth="1"/>
    <col min="4" max="4" width="15" customWidth="1"/>
    <col min="5" max="35" width="4.28515625" customWidth="1"/>
    <col min="36" max="39" width="8.42578125" customWidth="1"/>
    <col min="40" max="40" width="6" customWidth="1"/>
    <col min="41" max="41" width="6.5703125" customWidth="1"/>
  </cols>
  <sheetData>
    <row r="1" spans="1:41" ht="6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</row>
    <row r="2" spans="1:41" ht="30" customHeight="1" x14ac:dyDescent="0.25">
      <c r="A2" s="15"/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3" t="s">
        <v>1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19.5" customHeight="1" x14ac:dyDescent="0.25">
      <c r="A3" s="15"/>
      <c r="B3" s="12" t="str">
        <f>"Personaleinsatzplanung  ·  "&amp;CHOOSE($E$6,"Januar","Februar","März","April","Mai","Juni","Juli","August","September","Oktober","November","Dezember")&amp;" "&amp;$G$6</f>
        <v>Personaleinsatzplanung  ·  April 2026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1" t="s">
        <v>2</v>
      </c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6" customHeight="1" x14ac:dyDescent="0.25"/>
    <row r="5" spans="1:41" ht="13.5" customHeight="1" x14ac:dyDescent="0.25">
      <c r="B5" s="10" t="s">
        <v>3</v>
      </c>
      <c r="C5" s="10"/>
      <c r="D5" s="10"/>
      <c r="E5" s="9" t="s">
        <v>4</v>
      </c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9"/>
      <c r="O5" s="9"/>
      <c r="P5" s="9"/>
      <c r="Q5" s="9"/>
      <c r="R5" s="9"/>
      <c r="S5" s="9" t="s">
        <v>8</v>
      </c>
      <c r="T5" s="9"/>
      <c r="U5" s="9"/>
      <c r="V5" s="9"/>
      <c r="W5" s="9"/>
      <c r="X5" s="9"/>
      <c r="Y5" s="9" t="s">
        <v>9</v>
      </c>
      <c r="Z5" s="9"/>
      <c r="AA5" s="9"/>
      <c r="AB5" s="9"/>
      <c r="AC5" s="9"/>
      <c r="AD5" s="9"/>
      <c r="AE5" s="9" t="s">
        <v>10</v>
      </c>
      <c r="AF5" s="9"/>
      <c r="AG5" s="9"/>
      <c r="AH5" s="9"/>
      <c r="AI5" s="9"/>
    </row>
    <row r="6" spans="1:41" ht="19.5" customHeight="1" x14ac:dyDescent="0.25">
      <c r="B6" s="10"/>
      <c r="C6" s="10"/>
      <c r="D6" s="10"/>
      <c r="E6" s="8">
        <v>4</v>
      </c>
      <c r="F6" s="8"/>
      <c r="G6" s="8">
        <v>2026</v>
      </c>
      <c r="H6" s="8"/>
      <c r="I6" s="8">
        <v>3</v>
      </c>
      <c r="J6" s="8"/>
      <c r="K6" s="8"/>
      <c r="L6" s="7" t="s">
        <v>11</v>
      </c>
      <c r="M6" s="7"/>
      <c r="N6" s="7"/>
      <c r="O6" s="7"/>
      <c r="P6" s="7"/>
      <c r="Q6" s="7"/>
      <c r="R6" s="7"/>
      <c r="S6" s="7" t="s">
        <v>12</v>
      </c>
      <c r="T6" s="7"/>
      <c r="U6" s="7"/>
      <c r="V6" s="7"/>
      <c r="W6" s="7"/>
      <c r="X6" s="7"/>
      <c r="Y6" s="7" t="s">
        <v>13</v>
      </c>
      <c r="Z6" s="7"/>
      <c r="AA6" s="7"/>
      <c r="AB6" s="7"/>
      <c r="AC6" s="7"/>
      <c r="AD6" s="7"/>
      <c r="AE6" s="6">
        <f>DATE($G$6,$E$6,1)</f>
        <v>46113</v>
      </c>
      <c r="AF6" s="6"/>
      <c r="AG6" s="6"/>
      <c r="AH6" s="6"/>
      <c r="AI6" s="6"/>
    </row>
    <row r="8" spans="1:41" ht="4.5" hidden="1" customHeight="1" x14ac:dyDescent="0.25">
      <c r="E8" s="16">
        <f>IF(1&lt;=DAY(DATE($G$6,$E$6+1,0)),DATE($G$6,$E$6,1),"")</f>
        <v>46113</v>
      </c>
      <c r="F8" s="16">
        <f>IF(2&lt;=DAY(DATE($G$6,$E$6+1,0)),DATE($G$6,$E$6,2),"")</f>
        <v>46114</v>
      </c>
      <c r="G8" s="16">
        <f>IF(3&lt;=DAY(DATE($G$6,$E$6+1,0)),DATE($G$6,$E$6,3),"")</f>
        <v>46115</v>
      </c>
      <c r="H8" s="16">
        <f>IF(4&lt;=DAY(DATE($G$6,$E$6+1,0)),DATE($G$6,$E$6,4),"")</f>
        <v>46116</v>
      </c>
      <c r="I8" s="16">
        <f>IF(5&lt;=DAY(DATE($G$6,$E$6+1,0)),DATE($G$6,$E$6,5),"")</f>
        <v>46117</v>
      </c>
      <c r="J8" s="16">
        <f>IF(6&lt;=DAY(DATE($G$6,$E$6+1,0)),DATE($G$6,$E$6,6),"")</f>
        <v>46118</v>
      </c>
      <c r="K8" s="16">
        <f>IF(7&lt;=DAY(DATE($G$6,$E$6+1,0)),DATE($G$6,$E$6,7),"")</f>
        <v>46119</v>
      </c>
      <c r="L8" s="16">
        <f>IF(8&lt;=DAY(DATE($G$6,$E$6+1,0)),DATE($G$6,$E$6,8),"")</f>
        <v>46120</v>
      </c>
      <c r="M8" s="16">
        <f>IF(9&lt;=DAY(DATE($G$6,$E$6+1,0)),DATE($G$6,$E$6,9),"")</f>
        <v>46121</v>
      </c>
      <c r="N8" s="16">
        <f>IF(10&lt;=DAY(DATE($G$6,$E$6+1,0)),DATE($G$6,$E$6,10),"")</f>
        <v>46122</v>
      </c>
      <c r="O8" s="16">
        <f>IF(11&lt;=DAY(DATE($G$6,$E$6+1,0)),DATE($G$6,$E$6,11),"")</f>
        <v>46123</v>
      </c>
      <c r="P8" s="16">
        <f>IF(12&lt;=DAY(DATE($G$6,$E$6+1,0)),DATE($G$6,$E$6,12),"")</f>
        <v>46124</v>
      </c>
      <c r="Q8" s="16">
        <f>IF(13&lt;=DAY(DATE($G$6,$E$6+1,0)),DATE($G$6,$E$6,13),"")</f>
        <v>46125</v>
      </c>
      <c r="R8" s="16">
        <f>IF(14&lt;=DAY(DATE($G$6,$E$6+1,0)),DATE($G$6,$E$6,14),"")</f>
        <v>46126</v>
      </c>
      <c r="S8" s="16">
        <f>IF(15&lt;=DAY(DATE($G$6,$E$6+1,0)),DATE($G$6,$E$6,15),"")</f>
        <v>46127</v>
      </c>
      <c r="T8" s="16">
        <f>IF(16&lt;=DAY(DATE($G$6,$E$6+1,0)),DATE($G$6,$E$6,16),"")</f>
        <v>46128</v>
      </c>
      <c r="U8" s="16">
        <f>IF(17&lt;=DAY(DATE($G$6,$E$6+1,0)),DATE($G$6,$E$6,17),"")</f>
        <v>46129</v>
      </c>
      <c r="V8" s="16">
        <f>IF(18&lt;=DAY(DATE($G$6,$E$6+1,0)),DATE($G$6,$E$6,18),"")</f>
        <v>46130</v>
      </c>
      <c r="W8" s="16">
        <f>IF(19&lt;=DAY(DATE($G$6,$E$6+1,0)),DATE($G$6,$E$6,19),"")</f>
        <v>46131</v>
      </c>
      <c r="X8" s="16">
        <f>IF(20&lt;=DAY(DATE($G$6,$E$6+1,0)),DATE($G$6,$E$6,20),"")</f>
        <v>46132</v>
      </c>
      <c r="Y8" s="16">
        <f>IF(21&lt;=DAY(DATE($G$6,$E$6+1,0)),DATE($G$6,$E$6,21),"")</f>
        <v>46133</v>
      </c>
      <c r="Z8" s="16">
        <f>IF(22&lt;=DAY(DATE($G$6,$E$6+1,0)),DATE($G$6,$E$6,22),"")</f>
        <v>46134</v>
      </c>
      <c r="AA8" s="16">
        <f>IF(23&lt;=DAY(DATE($G$6,$E$6+1,0)),DATE($G$6,$E$6,23),"")</f>
        <v>46135</v>
      </c>
      <c r="AB8" s="16">
        <f>IF(24&lt;=DAY(DATE($G$6,$E$6+1,0)),DATE($G$6,$E$6,24),"")</f>
        <v>46136</v>
      </c>
      <c r="AC8" s="16">
        <f>IF(25&lt;=DAY(DATE($G$6,$E$6+1,0)),DATE($G$6,$E$6,25),"")</f>
        <v>46137</v>
      </c>
      <c r="AD8" s="16">
        <f>IF(26&lt;=DAY(DATE($G$6,$E$6+1,0)),DATE($G$6,$E$6,26),"")</f>
        <v>46138</v>
      </c>
      <c r="AE8" s="16">
        <f>IF(27&lt;=DAY(DATE($G$6,$E$6+1,0)),DATE($G$6,$E$6,27),"")</f>
        <v>46139</v>
      </c>
      <c r="AF8" s="16">
        <f>IF(28&lt;=DAY(DATE($G$6,$E$6+1,0)),DATE($G$6,$E$6,28),"")</f>
        <v>46140</v>
      </c>
      <c r="AG8" s="16">
        <f>IF(29&lt;=DAY(DATE($G$6,$E$6+1,0)),DATE($G$6,$E$6,29),"")</f>
        <v>46141</v>
      </c>
      <c r="AH8" s="16">
        <f>IF(30&lt;=DAY(DATE($G$6,$E$6+1,0)),DATE($G$6,$E$6,30),"")</f>
        <v>46142</v>
      </c>
      <c r="AI8" s="16" t="str">
        <f>IF(31&lt;=DAY(DATE($G$6,$E$6+1,0)),DATE($G$6,$E$6,31),"")</f>
        <v/>
      </c>
    </row>
    <row r="9" spans="1:41" ht="18" customHeight="1" x14ac:dyDescent="0.25">
      <c r="B9" s="5" t="s">
        <v>14</v>
      </c>
      <c r="C9" s="5" t="s">
        <v>15</v>
      </c>
      <c r="D9" s="5" t="s">
        <v>16</v>
      </c>
      <c r="E9" s="17">
        <f>IF(E8="","",1)</f>
        <v>1</v>
      </c>
      <c r="F9" s="17">
        <f>IF(F8="","",2)</f>
        <v>2</v>
      </c>
      <c r="G9" s="17">
        <f>IF(G8="","",3)</f>
        <v>3</v>
      </c>
      <c r="H9" s="17">
        <f>IF(H8="","",4)</f>
        <v>4</v>
      </c>
      <c r="I9" s="17">
        <f>IF(I8="","",5)</f>
        <v>5</v>
      </c>
      <c r="J9" s="17">
        <f>IF(J8="","",6)</f>
        <v>6</v>
      </c>
      <c r="K9" s="17">
        <f>IF(K8="","",7)</f>
        <v>7</v>
      </c>
      <c r="L9" s="17">
        <f>IF(L8="","",8)</f>
        <v>8</v>
      </c>
      <c r="M9" s="17">
        <f>IF(M8="","",9)</f>
        <v>9</v>
      </c>
      <c r="N9" s="17">
        <f>IF(N8="","",10)</f>
        <v>10</v>
      </c>
      <c r="O9" s="17">
        <f>IF(O8="","",11)</f>
        <v>11</v>
      </c>
      <c r="P9" s="17">
        <f>IF(P8="","",12)</f>
        <v>12</v>
      </c>
      <c r="Q9" s="17">
        <f>IF(Q8="","",13)</f>
        <v>13</v>
      </c>
      <c r="R9" s="17">
        <f>IF(R8="","",14)</f>
        <v>14</v>
      </c>
      <c r="S9" s="17">
        <f>IF(S8="","",15)</f>
        <v>15</v>
      </c>
      <c r="T9" s="17">
        <f>IF(T8="","",16)</f>
        <v>16</v>
      </c>
      <c r="U9" s="17">
        <f>IF(U8="","",17)</f>
        <v>17</v>
      </c>
      <c r="V9" s="17">
        <f>IF(V8="","",18)</f>
        <v>18</v>
      </c>
      <c r="W9" s="17">
        <f>IF(W8="","",19)</f>
        <v>19</v>
      </c>
      <c r="X9" s="17">
        <f>IF(X8="","",20)</f>
        <v>20</v>
      </c>
      <c r="Y9" s="17">
        <f>IF(Y8="","",21)</f>
        <v>21</v>
      </c>
      <c r="Z9" s="17">
        <f>IF(Z8="","",22)</f>
        <v>22</v>
      </c>
      <c r="AA9" s="17">
        <f>IF(AA8="","",23)</f>
        <v>23</v>
      </c>
      <c r="AB9" s="17">
        <f>IF(AB8="","",24)</f>
        <v>24</v>
      </c>
      <c r="AC9" s="17">
        <f>IF(AC8="","",25)</f>
        <v>25</v>
      </c>
      <c r="AD9" s="17">
        <f>IF(AD8="","",26)</f>
        <v>26</v>
      </c>
      <c r="AE9" s="17">
        <f>IF(AE8="","",27)</f>
        <v>27</v>
      </c>
      <c r="AF9" s="17">
        <f>IF(AF8="","",28)</f>
        <v>28</v>
      </c>
      <c r="AG9" s="17">
        <f>IF(AG8="","",29)</f>
        <v>29</v>
      </c>
      <c r="AH9" s="17">
        <f>IF(AH8="","",30)</f>
        <v>30</v>
      </c>
      <c r="AI9" s="17" t="str">
        <f>IF(AI8="","",31)</f>
        <v/>
      </c>
      <c r="AJ9" s="5" t="s">
        <v>17</v>
      </c>
      <c r="AK9" s="5" t="s">
        <v>18</v>
      </c>
      <c r="AL9" s="5" t="s">
        <v>19</v>
      </c>
      <c r="AM9" s="5" t="s">
        <v>20</v>
      </c>
      <c r="AN9" s="5" t="s">
        <v>21</v>
      </c>
      <c r="AO9" s="5" t="s">
        <v>22</v>
      </c>
    </row>
    <row r="10" spans="1:41" ht="15.75" customHeight="1" x14ac:dyDescent="0.25">
      <c r="B10" s="5"/>
      <c r="C10" s="5"/>
      <c r="D10" s="5"/>
      <c r="E10" s="18" t="str">
        <f t="shared" ref="E10:AI10" si="0">IF(E8="","",CHOOSE(WEEKDAY(E8,2),"Mo","Di","Mi","Do","Fr","Sa","So"))</f>
        <v>Mi</v>
      </c>
      <c r="F10" s="18" t="str">
        <f t="shared" si="0"/>
        <v>Do</v>
      </c>
      <c r="G10" s="18" t="str">
        <f t="shared" si="0"/>
        <v>Fr</v>
      </c>
      <c r="H10" s="18" t="str">
        <f t="shared" si="0"/>
        <v>Sa</v>
      </c>
      <c r="I10" s="18" t="str">
        <f t="shared" si="0"/>
        <v>So</v>
      </c>
      <c r="J10" s="18" t="str">
        <f t="shared" si="0"/>
        <v>Mo</v>
      </c>
      <c r="K10" s="18" t="str">
        <f t="shared" si="0"/>
        <v>Di</v>
      </c>
      <c r="L10" s="18" t="str">
        <f t="shared" si="0"/>
        <v>Mi</v>
      </c>
      <c r="M10" s="18" t="str">
        <f t="shared" si="0"/>
        <v>Do</v>
      </c>
      <c r="N10" s="18" t="str">
        <f t="shared" si="0"/>
        <v>Fr</v>
      </c>
      <c r="O10" s="18" t="str">
        <f t="shared" si="0"/>
        <v>Sa</v>
      </c>
      <c r="P10" s="18" t="str">
        <f t="shared" si="0"/>
        <v>So</v>
      </c>
      <c r="Q10" s="18" t="str">
        <f t="shared" si="0"/>
        <v>Mo</v>
      </c>
      <c r="R10" s="18" t="str">
        <f t="shared" si="0"/>
        <v>Di</v>
      </c>
      <c r="S10" s="18" t="str">
        <f t="shared" si="0"/>
        <v>Mi</v>
      </c>
      <c r="T10" s="18" t="str">
        <f t="shared" si="0"/>
        <v>Do</v>
      </c>
      <c r="U10" s="18" t="str">
        <f t="shared" si="0"/>
        <v>Fr</v>
      </c>
      <c r="V10" s="18" t="str">
        <f t="shared" si="0"/>
        <v>Sa</v>
      </c>
      <c r="W10" s="18" t="str">
        <f t="shared" si="0"/>
        <v>So</v>
      </c>
      <c r="X10" s="18" t="str">
        <f t="shared" si="0"/>
        <v>Mo</v>
      </c>
      <c r="Y10" s="18" t="str">
        <f t="shared" si="0"/>
        <v>Di</v>
      </c>
      <c r="Z10" s="18" t="str">
        <f t="shared" si="0"/>
        <v>Mi</v>
      </c>
      <c r="AA10" s="18" t="str">
        <f t="shared" si="0"/>
        <v>Do</v>
      </c>
      <c r="AB10" s="18" t="str">
        <f t="shared" si="0"/>
        <v>Fr</v>
      </c>
      <c r="AC10" s="18" t="str">
        <f t="shared" si="0"/>
        <v>Sa</v>
      </c>
      <c r="AD10" s="18" t="str">
        <f t="shared" si="0"/>
        <v>So</v>
      </c>
      <c r="AE10" s="18" t="str">
        <f t="shared" si="0"/>
        <v>Mo</v>
      </c>
      <c r="AF10" s="18" t="str">
        <f t="shared" si="0"/>
        <v>Di</v>
      </c>
      <c r="AG10" s="18" t="str">
        <f t="shared" si="0"/>
        <v>Mi</v>
      </c>
      <c r="AH10" s="18" t="str">
        <f t="shared" si="0"/>
        <v>Do</v>
      </c>
      <c r="AI10" s="18" t="str">
        <f t="shared" si="0"/>
        <v/>
      </c>
      <c r="AJ10" s="5"/>
      <c r="AK10" s="5"/>
      <c r="AL10" s="5"/>
      <c r="AM10" s="5"/>
      <c r="AN10" s="5"/>
      <c r="AO10" s="5"/>
    </row>
    <row r="11" spans="1:41" ht="16.5" customHeight="1" x14ac:dyDescent="0.25">
      <c r="B11" s="19">
        <v>1</v>
      </c>
      <c r="C11" s="20" t="s">
        <v>23</v>
      </c>
      <c r="D11" s="21" t="s">
        <v>24</v>
      </c>
      <c r="E11" s="22" t="s">
        <v>25</v>
      </c>
      <c r="F11" s="22" t="s">
        <v>25</v>
      </c>
      <c r="G11" s="22"/>
      <c r="H11" s="22"/>
      <c r="I11" s="22"/>
      <c r="J11" s="22"/>
      <c r="K11" s="22" t="s">
        <v>25</v>
      </c>
      <c r="L11" s="22" t="s">
        <v>25</v>
      </c>
      <c r="M11" s="22" t="s">
        <v>25</v>
      </c>
      <c r="N11" s="22" t="s">
        <v>25</v>
      </c>
      <c r="O11" s="22"/>
      <c r="P11" s="22"/>
      <c r="Q11" s="22" t="s">
        <v>25</v>
      </c>
      <c r="R11" s="22" t="s">
        <v>25</v>
      </c>
      <c r="S11" s="22" t="s">
        <v>25</v>
      </c>
      <c r="T11" s="22" t="s">
        <v>25</v>
      </c>
      <c r="U11" s="22" t="s">
        <v>25</v>
      </c>
      <c r="V11" s="22"/>
      <c r="W11" s="22"/>
      <c r="X11" s="22" t="s">
        <v>26</v>
      </c>
      <c r="Y11" s="22" t="s">
        <v>26</v>
      </c>
      <c r="Z11" s="22" t="s">
        <v>26</v>
      </c>
      <c r="AA11" s="22" t="s">
        <v>26</v>
      </c>
      <c r="AB11" s="22" t="s">
        <v>26</v>
      </c>
      <c r="AC11" s="22"/>
      <c r="AD11" s="22"/>
      <c r="AE11" s="22" t="s">
        <v>25</v>
      </c>
      <c r="AF11" s="22" t="s">
        <v>25</v>
      </c>
      <c r="AG11" s="22" t="s">
        <v>25</v>
      </c>
      <c r="AH11" s="22" t="s">
        <v>25</v>
      </c>
      <c r="AI11" s="22"/>
      <c r="AJ11" s="23">
        <f t="shared" ref="AJ11:AJ19" si="1">SUMPRODUCT(COUNTIF(E11:AI11,$B$29:$B$36)*($I$29:$I$36&gt;0))</f>
        <v>15</v>
      </c>
      <c r="AK11" s="24">
        <f t="shared" ref="AK11:AK19" si="2">SUMPRODUCT(COUNTIF(E11:AI11,$B$29:$B$36)*$I$29:$I$36)</f>
        <v>112.5</v>
      </c>
      <c r="AL11" s="25">
        <v>150</v>
      </c>
      <c r="AM11" s="26">
        <f t="shared" ref="AM11:AM19" si="3">AK11-AL11</f>
        <v>-37.5</v>
      </c>
      <c r="AN11" s="27">
        <f t="shared" ref="AN11:AN19" si="4">COUNTIF(E11:AI11,"U")</f>
        <v>5</v>
      </c>
      <c r="AO11" s="27">
        <f t="shared" ref="AO11:AO19" si="5">COUNTIF(E11:AI11,"K")</f>
        <v>0</v>
      </c>
    </row>
    <row r="12" spans="1:41" ht="16.5" customHeight="1" x14ac:dyDescent="0.25">
      <c r="B12" s="28">
        <v>2</v>
      </c>
      <c r="C12" s="29" t="s">
        <v>27</v>
      </c>
      <c r="D12" s="30" t="s">
        <v>28</v>
      </c>
      <c r="E12" s="31" t="s">
        <v>29</v>
      </c>
      <c r="F12" s="31" t="s">
        <v>30</v>
      </c>
      <c r="G12" s="31"/>
      <c r="H12" s="31"/>
      <c r="I12" s="31"/>
      <c r="J12" s="31"/>
      <c r="K12" s="31" t="s">
        <v>29</v>
      </c>
      <c r="L12" s="31" t="s">
        <v>30</v>
      </c>
      <c r="M12" s="31" t="s">
        <v>29</v>
      </c>
      <c r="N12" s="31" t="s">
        <v>30</v>
      </c>
      <c r="O12" s="31" t="s">
        <v>30</v>
      </c>
      <c r="P12" s="31"/>
      <c r="Q12" s="31" t="s">
        <v>29</v>
      </c>
      <c r="R12" s="31" t="s">
        <v>30</v>
      </c>
      <c r="S12" s="31" t="s">
        <v>29</v>
      </c>
      <c r="T12" s="31" t="s">
        <v>30</v>
      </c>
      <c r="U12" s="31" t="s">
        <v>29</v>
      </c>
      <c r="V12" s="31"/>
      <c r="W12" s="31"/>
      <c r="X12" s="31" t="s">
        <v>30</v>
      </c>
      <c r="Y12" s="31" t="s">
        <v>29</v>
      </c>
      <c r="Z12" s="31" t="s">
        <v>30</v>
      </c>
      <c r="AA12" s="31" t="s">
        <v>29</v>
      </c>
      <c r="AB12" s="31" t="s">
        <v>30</v>
      </c>
      <c r="AC12" s="31" t="s">
        <v>30</v>
      </c>
      <c r="AD12" s="31"/>
      <c r="AE12" s="31" t="s">
        <v>29</v>
      </c>
      <c r="AF12" s="31" t="s">
        <v>30</v>
      </c>
      <c r="AG12" s="31" t="s">
        <v>29</v>
      </c>
      <c r="AH12" s="31" t="s">
        <v>30</v>
      </c>
      <c r="AI12" s="31"/>
      <c r="AJ12" s="32">
        <f t="shared" si="1"/>
        <v>22</v>
      </c>
      <c r="AK12" s="33">
        <f t="shared" si="2"/>
        <v>176</v>
      </c>
      <c r="AL12" s="25">
        <v>160</v>
      </c>
      <c r="AM12" s="34">
        <f t="shared" si="3"/>
        <v>16</v>
      </c>
      <c r="AN12" s="35">
        <f t="shared" si="4"/>
        <v>0</v>
      </c>
      <c r="AO12" s="35">
        <f t="shared" si="5"/>
        <v>0</v>
      </c>
    </row>
    <row r="13" spans="1:41" ht="16.5" customHeight="1" x14ac:dyDescent="0.25">
      <c r="B13" s="19">
        <v>3</v>
      </c>
      <c r="C13" s="20" t="s">
        <v>31</v>
      </c>
      <c r="D13" s="21" t="s">
        <v>28</v>
      </c>
      <c r="E13" s="22" t="s">
        <v>32</v>
      </c>
      <c r="F13" s="22" t="s">
        <v>29</v>
      </c>
      <c r="G13" s="22"/>
      <c r="H13" s="22" t="s">
        <v>29</v>
      </c>
      <c r="I13" s="22"/>
      <c r="J13" s="22"/>
      <c r="K13" s="22" t="s">
        <v>32</v>
      </c>
      <c r="L13" s="22" t="s">
        <v>29</v>
      </c>
      <c r="M13" s="22" t="s">
        <v>32</v>
      </c>
      <c r="N13" s="22" t="s">
        <v>29</v>
      </c>
      <c r="O13" s="22"/>
      <c r="P13" s="22"/>
      <c r="Q13" s="22" t="s">
        <v>26</v>
      </c>
      <c r="R13" s="22" t="s">
        <v>26</v>
      </c>
      <c r="S13" s="22" t="s">
        <v>26</v>
      </c>
      <c r="T13" s="22" t="s">
        <v>29</v>
      </c>
      <c r="U13" s="22" t="s">
        <v>32</v>
      </c>
      <c r="V13" s="22" t="s">
        <v>29</v>
      </c>
      <c r="W13" s="22"/>
      <c r="X13" s="22" t="s">
        <v>29</v>
      </c>
      <c r="Y13" s="22" t="s">
        <v>32</v>
      </c>
      <c r="Z13" s="22" t="s">
        <v>29</v>
      </c>
      <c r="AA13" s="22" t="s">
        <v>32</v>
      </c>
      <c r="AB13" s="22" t="s">
        <v>29</v>
      </c>
      <c r="AC13" s="22"/>
      <c r="AD13" s="22"/>
      <c r="AE13" s="22" t="s">
        <v>32</v>
      </c>
      <c r="AF13" s="22" t="s">
        <v>29</v>
      </c>
      <c r="AG13" s="22" t="s">
        <v>32</v>
      </c>
      <c r="AH13" s="22" t="s">
        <v>29</v>
      </c>
      <c r="AI13" s="22"/>
      <c r="AJ13" s="23">
        <f t="shared" si="1"/>
        <v>19</v>
      </c>
      <c r="AK13" s="24">
        <f t="shared" si="2"/>
        <v>152</v>
      </c>
      <c r="AL13" s="25">
        <v>160</v>
      </c>
      <c r="AM13" s="26">
        <f t="shared" si="3"/>
        <v>-8</v>
      </c>
      <c r="AN13" s="27">
        <f t="shared" si="4"/>
        <v>3</v>
      </c>
      <c r="AO13" s="27">
        <f t="shared" si="5"/>
        <v>0</v>
      </c>
    </row>
    <row r="14" spans="1:41" ht="16.5" customHeight="1" x14ac:dyDescent="0.25">
      <c r="B14" s="28">
        <v>4</v>
      </c>
      <c r="C14" s="29" t="s">
        <v>33</v>
      </c>
      <c r="D14" s="30" t="s">
        <v>28</v>
      </c>
      <c r="E14" s="31" t="s">
        <v>29</v>
      </c>
      <c r="F14" s="31" t="s">
        <v>32</v>
      </c>
      <c r="G14" s="31"/>
      <c r="H14" s="31"/>
      <c r="I14" s="31" t="s">
        <v>32</v>
      </c>
      <c r="J14" s="31"/>
      <c r="K14" s="31" t="s">
        <v>29</v>
      </c>
      <c r="L14" s="31" t="s">
        <v>32</v>
      </c>
      <c r="M14" s="31" t="s">
        <v>30</v>
      </c>
      <c r="N14" s="31" t="s">
        <v>29</v>
      </c>
      <c r="O14" s="31"/>
      <c r="P14" s="31" t="s">
        <v>32</v>
      </c>
      <c r="Q14" s="31" t="s">
        <v>29</v>
      </c>
      <c r="R14" s="31" t="s">
        <v>32</v>
      </c>
      <c r="S14" s="31" t="s">
        <v>30</v>
      </c>
      <c r="T14" s="31" t="s">
        <v>29</v>
      </c>
      <c r="U14" s="31" t="s">
        <v>32</v>
      </c>
      <c r="V14" s="31"/>
      <c r="W14" s="31"/>
      <c r="X14" s="31" t="s">
        <v>32</v>
      </c>
      <c r="Y14" s="31" t="s">
        <v>30</v>
      </c>
      <c r="Z14" s="31" t="s">
        <v>29</v>
      </c>
      <c r="AA14" s="31" t="s">
        <v>32</v>
      </c>
      <c r="AB14" s="31" t="s">
        <v>30</v>
      </c>
      <c r="AC14" s="31"/>
      <c r="AD14" s="31" t="s">
        <v>32</v>
      </c>
      <c r="AE14" s="31" t="s">
        <v>30</v>
      </c>
      <c r="AF14" s="31" t="s">
        <v>29</v>
      </c>
      <c r="AG14" s="31" t="s">
        <v>32</v>
      </c>
      <c r="AH14" s="31" t="s">
        <v>30</v>
      </c>
      <c r="AI14" s="31"/>
      <c r="AJ14" s="32">
        <f t="shared" si="1"/>
        <v>23</v>
      </c>
      <c r="AK14" s="33">
        <f t="shared" si="2"/>
        <v>184</v>
      </c>
      <c r="AL14" s="25">
        <v>160</v>
      </c>
      <c r="AM14" s="34">
        <f t="shared" si="3"/>
        <v>24</v>
      </c>
      <c r="AN14" s="35">
        <f t="shared" si="4"/>
        <v>0</v>
      </c>
      <c r="AO14" s="35">
        <f t="shared" si="5"/>
        <v>0</v>
      </c>
    </row>
    <row r="15" spans="1:41" ht="16.5" customHeight="1" x14ac:dyDescent="0.25">
      <c r="B15" s="19">
        <v>5</v>
      </c>
      <c r="C15" s="20" t="s">
        <v>34</v>
      </c>
      <c r="D15" s="21" t="s">
        <v>28</v>
      </c>
      <c r="E15" s="22" t="s">
        <v>30</v>
      </c>
      <c r="F15" s="22" t="s">
        <v>30</v>
      </c>
      <c r="G15" s="22"/>
      <c r="H15" s="22" t="s">
        <v>30</v>
      </c>
      <c r="I15" s="22"/>
      <c r="J15" s="22"/>
      <c r="K15" s="22" t="s">
        <v>35</v>
      </c>
      <c r="L15" s="22" t="s">
        <v>35</v>
      </c>
      <c r="M15" s="22" t="s">
        <v>30</v>
      </c>
      <c r="N15" s="22" t="s">
        <v>30</v>
      </c>
      <c r="O15" s="22"/>
      <c r="P15" s="22"/>
      <c r="Q15" s="22" t="s">
        <v>30</v>
      </c>
      <c r="R15" s="22" t="s">
        <v>30</v>
      </c>
      <c r="S15" s="22" t="s">
        <v>30</v>
      </c>
      <c r="T15" s="22" t="s">
        <v>30</v>
      </c>
      <c r="U15" s="22" t="s">
        <v>30</v>
      </c>
      <c r="V15" s="22"/>
      <c r="W15" s="22" t="s">
        <v>30</v>
      </c>
      <c r="X15" s="22" t="s">
        <v>30</v>
      </c>
      <c r="Y15" s="22" t="s">
        <v>30</v>
      </c>
      <c r="Z15" s="22" t="s">
        <v>30</v>
      </c>
      <c r="AA15" s="22" t="s">
        <v>30</v>
      </c>
      <c r="AB15" s="22" t="s">
        <v>30</v>
      </c>
      <c r="AC15" s="22"/>
      <c r="AD15" s="22"/>
      <c r="AE15" s="22" t="s">
        <v>30</v>
      </c>
      <c r="AF15" s="22" t="s">
        <v>30</v>
      </c>
      <c r="AG15" s="22" t="s">
        <v>30</v>
      </c>
      <c r="AH15" s="22" t="s">
        <v>30</v>
      </c>
      <c r="AI15" s="22"/>
      <c r="AJ15" s="23">
        <f t="shared" si="1"/>
        <v>22</v>
      </c>
      <c r="AK15" s="24">
        <f t="shared" si="2"/>
        <v>174</v>
      </c>
      <c r="AL15" s="25">
        <v>160</v>
      </c>
      <c r="AM15" s="26">
        <f t="shared" si="3"/>
        <v>14</v>
      </c>
      <c r="AN15" s="27">
        <f t="shared" si="4"/>
        <v>0</v>
      </c>
      <c r="AO15" s="27">
        <f t="shared" si="5"/>
        <v>0</v>
      </c>
    </row>
    <row r="16" spans="1:41" ht="16.5" customHeight="1" x14ac:dyDescent="0.25">
      <c r="B16" s="28">
        <v>6</v>
      </c>
      <c r="C16" s="29" t="s">
        <v>36</v>
      </c>
      <c r="D16" s="30" t="s">
        <v>37</v>
      </c>
      <c r="E16" s="31"/>
      <c r="F16" s="31" t="s">
        <v>29</v>
      </c>
      <c r="G16" s="31"/>
      <c r="H16" s="31"/>
      <c r="I16" s="31"/>
      <c r="J16" s="31"/>
      <c r="K16" s="31" t="s">
        <v>29</v>
      </c>
      <c r="L16" s="31"/>
      <c r="M16" s="31" t="s">
        <v>29</v>
      </c>
      <c r="N16" s="31"/>
      <c r="O16" s="31"/>
      <c r="P16" s="31"/>
      <c r="Q16" s="31"/>
      <c r="R16" s="31" t="s">
        <v>29</v>
      </c>
      <c r="S16" s="31"/>
      <c r="T16" s="31" t="s">
        <v>29</v>
      </c>
      <c r="U16" s="31"/>
      <c r="V16" s="31"/>
      <c r="W16" s="31"/>
      <c r="X16" s="31"/>
      <c r="Y16" s="31" t="s">
        <v>29</v>
      </c>
      <c r="Z16" s="31"/>
      <c r="AA16" s="31" t="s">
        <v>29</v>
      </c>
      <c r="AB16" s="31"/>
      <c r="AC16" s="31"/>
      <c r="AD16" s="31"/>
      <c r="AE16" s="31"/>
      <c r="AF16" s="31" t="s">
        <v>29</v>
      </c>
      <c r="AG16" s="31"/>
      <c r="AH16" s="31"/>
      <c r="AI16" s="31"/>
      <c r="AJ16" s="32">
        <f t="shared" si="1"/>
        <v>8</v>
      </c>
      <c r="AK16" s="33">
        <f t="shared" si="2"/>
        <v>64</v>
      </c>
      <c r="AL16" s="25">
        <v>70</v>
      </c>
      <c r="AM16" s="34">
        <f t="shared" si="3"/>
        <v>-6</v>
      </c>
      <c r="AN16" s="35">
        <f t="shared" si="4"/>
        <v>0</v>
      </c>
      <c r="AO16" s="35">
        <f t="shared" si="5"/>
        <v>0</v>
      </c>
    </row>
    <row r="17" spans="2:41" ht="16.5" customHeight="1" x14ac:dyDescent="0.25">
      <c r="B17" s="19">
        <v>7</v>
      </c>
      <c r="C17" s="20" t="s">
        <v>38</v>
      </c>
      <c r="D17" s="21" t="s">
        <v>39</v>
      </c>
      <c r="E17" s="22" t="s">
        <v>35</v>
      </c>
      <c r="F17" s="22" t="s">
        <v>30</v>
      </c>
      <c r="G17" s="22"/>
      <c r="H17" s="22"/>
      <c r="I17" s="22"/>
      <c r="J17" s="22"/>
      <c r="K17" s="22" t="s">
        <v>30</v>
      </c>
      <c r="L17" s="22" t="s">
        <v>35</v>
      </c>
      <c r="M17" s="22" t="s">
        <v>30</v>
      </c>
      <c r="N17" s="22" t="s">
        <v>40</v>
      </c>
      <c r="O17" s="22"/>
      <c r="P17" s="22"/>
      <c r="Q17" s="22" t="s">
        <v>30</v>
      </c>
      <c r="R17" s="22" t="s">
        <v>30</v>
      </c>
      <c r="S17" s="22" t="s">
        <v>35</v>
      </c>
      <c r="T17" s="22" t="s">
        <v>30</v>
      </c>
      <c r="U17" s="22" t="s">
        <v>40</v>
      </c>
      <c r="V17" s="22"/>
      <c r="W17" s="22"/>
      <c r="X17" s="22" t="s">
        <v>30</v>
      </c>
      <c r="Y17" s="22" t="s">
        <v>30</v>
      </c>
      <c r="Z17" s="22" t="s">
        <v>35</v>
      </c>
      <c r="AA17" s="22" t="s">
        <v>30</v>
      </c>
      <c r="AB17" s="22" t="s">
        <v>30</v>
      </c>
      <c r="AC17" s="22"/>
      <c r="AD17" s="22"/>
      <c r="AE17" s="22" t="s">
        <v>30</v>
      </c>
      <c r="AF17" s="22" t="s">
        <v>30</v>
      </c>
      <c r="AG17" s="22" t="s">
        <v>35</v>
      </c>
      <c r="AH17" s="22" t="s">
        <v>30</v>
      </c>
      <c r="AI17" s="22"/>
      <c r="AJ17" s="23">
        <f t="shared" si="1"/>
        <v>18</v>
      </c>
      <c r="AK17" s="24">
        <f t="shared" si="2"/>
        <v>139</v>
      </c>
      <c r="AL17" s="25">
        <v>130</v>
      </c>
      <c r="AM17" s="26">
        <f t="shared" si="3"/>
        <v>9</v>
      </c>
      <c r="AN17" s="27">
        <f t="shared" si="4"/>
        <v>0</v>
      </c>
      <c r="AO17" s="27">
        <f t="shared" si="5"/>
        <v>0</v>
      </c>
    </row>
    <row r="18" spans="2:41" ht="16.5" customHeight="1" x14ac:dyDescent="0.25">
      <c r="B18" s="28">
        <v>8</v>
      </c>
      <c r="C18" s="29" t="s">
        <v>41</v>
      </c>
      <c r="D18" s="30" t="s">
        <v>28</v>
      </c>
      <c r="E18" s="31" t="s">
        <v>30</v>
      </c>
      <c r="F18" s="31" t="s">
        <v>29</v>
      </c>
      <c r="G18" s="31"/>
      <c r="H18" s="31"/>
      <c r="I18" s="31"/>
      <c r="J18" s="31"/>
      <c r="K18" s="31" t="s">
        <v>30</v>
      </c>
      <c r="L18" s="31" t="s">
        <v>42</v>
      </c>
      <c r="M18" s="31" t="s">
        <v>42</v>
      </c>
      <c r="N18" s="31" t="s">
        <v>42</v>
      </c>
      <c r="O18" s="31" t="s">
        <v>29</v>
      </c>
      <c r="P18" s="31"/>
      <c r="Q18" s="31" t="s">
        <v>30</v>
      </c>
      <c r="R18" s="31" t="s">
        <v>29</v>
      </c>
      <c r="S18" s="31" t="s">
        <v>30</v>
      </c>
      <c r="T18" s="31" t="s">
        <v>29</v>
      </c>
      <c r="U18" s="31" t="s">
        <v>30</v>
      </c>
      <c r="V18" s="31"/>
      <c r="W18" s="31"/>
      <c r="X18" s="31" t="s">
        <v>29</v>
      </c>
      <c r="Y18" s="31" t="s">
        <v>30</v>
      </c>
      <c r="Z18" s="31" t="s">
        <v>29</v>
      </c>
      <c r="AA18" s="31" t="s">
        <v>30</v>
      </c>
      <c r="AB18" s="31" t="s">
        <v>29</v>
      </c>
      <c r="AC18" s="31" t="s">
        <v>29</v>
      </c>
      <c r="AD18" s="31"/>
      <c r="AE18" s="31" t="s">
        <v>30</v>
      </c>
      <c r="AF18" s="31" t="s">
        <v>29</v>
      </c>
      <c r="AG18" s="31" t="s">
        <v>30</v>
      </c>
      <c r="AH18" s="31" t="s">
        <v>29</v>
      </c>
      <c r="AI18" s="31"/>
      <c r="AJ18" s="32">
        <f t="shared" si="1"/>
        <v>19</v>
      </c>
      <c r="AK18" s="33">
        <f t="shared" si="2"/>
        <v>152</v>
      </c>
      <c r="AL18" s="25">
        <v>160</v>
      </c>
      <c r="AM18" s="34">
        <f t="shared" si="3"/>
        <v>-8</v>
      </c>
      <c r="AN18" s="35">
        <f t="shared" si="4"/>
        <v>0</v>
      </c>
      <c r="AO18" s="35">
        <f t="shared" si="5"/>
        <v>3</v>
      </c>
    </row>
    <row r="19" spans="2:41" ht="16.5" customHeight="1" x14ac:dyDescent="0.25">
      <c r="B19" s="19">
        <v>9</v>
      </c>
      <c r="C19" s="20" t="s">
        <v>43</v>
      </c>
      <c r="D19" s="21" t="s">
        <v>37</v>
      </c>
      <c r="E19" s="22" t="s">
        <v>29</v>
      </c>
      <c r="F19" s="22"/>
      <c r="G19" s="22"/>
      <c r="H19" s="22" t="s">
        <v>32</v>
      </c>
      <c r="I19" s="22" t="s">
        <v>29</v>
      </c>
      <c r="J19" s="22"/>
      <c r="K19" s="22"/>
      <c r="L19" s="22"/>
      <c r="M19" s="22"/>
      <c r="N19" s="22"/>
      <c r="O19" s="22" t="s">
        <v>32</v>
      </c>
      <c r="P19" s="22" t="s">
        <v>29</v>
      </c>
      <c r="Q19" s="22"/>
      <c r="R19" s="22"/>
      <c r="S19" s="22" t="s">
        <v>29</v>
      </c>
      <c r="T19" s="22"/>
      <c r="U19" s="22"/>
      <c r="V19" s="22" t="s">
        <v>32</v>
      </c>
      <c r="W19" s="22" t="s">
        <v>29</v>
      </c>
      <c r="X19" s="22"/>
      <c r="Y19" s="22"/>
      <c r="Z19" s="22"/>
      <c r="AA19" s="22"/>
      <c r="AB19" s="22"/>
      <c r="AC19" s="22" t="s">
        <v>32</v>
      </c>
      <c r="AD19" s="22" t="s">
        <v>29</v>
      </c>
      <c r="AE19" s="22"/>
      <c r="AF19" s="22"/>
      <c r="AG19" s="22"/>
      <c r="AH19" s="22"/>
      <c r="AI19" s="22"/>
      <c r="AJ19" s="23">
        <f t="shared" si="1"/>
        <v>10</v>
      </c>
      <c r="AK19" s="24">
        <f t="shared" si="2"/>
        <v>80</v>
      </c>
      <c r="AL19" s="25">
        <v>65</v>
      </c>
      <c r="AM19" s="26">
        <f t="shared" si="3"/>
        <v>15</v>
      </c>
      <c r="AN19" s="27">
        <f t="shared" si="4"/>
        <v>0</v>
      </c>
      <c r="AO19" s="27">
        <f t="shared" si="5"/>
        <v>0</v>
      </c>
    </row>
    <row r="20" spans="2:41" ht="16.5" customHeight="1" x14ac:dyDescent="0.25">
      <c r="B20" s="4" t="s">
        <v>44</v>
      </c>
      <c r="C20" s="4"/>
      <c r="D20" s="4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7">
        <f t="shared" ref="AJ20:AO20" si="6">SUM(AJ11:AJ19)</f>
        <v>156</v>
      </c>
      <c r="AK20" s="38">
        <f t="shared" si="6"/>
        <v>1233.5</v>
      </c>
      <c r="AL20" s="38">
        <f t="shared" si="6"/>
        <v>1215</v>
      </c>
      <c r="AM20" s="39">
        <f t="shared" si="6"/>
        <v>18.5</v>
      </c>
      <c r="AN20" s="37">
        <f t="shared" si="6"/>
        <v>8</v>
      </c>
      <c r="AO20" s="37">
        <f t="shared" si="6"/>
        <v>3</v>
      </c>
    </row>
    <row r="21" spans="2:41" x14ac:dyDescent="0.25">
      <c r="B21" s="3" t="s">
        <v>45</v>
      </c>
      <c r="C21" s="3"/>
      <c r="D21" s="3"/>
    </row>
    <row r="22" spans="2:41" ht="15" customHeight="1" x14ac:dyDescent="0.25">
      <c r="B22" s="2" t="s">
        <v>46</v>
      </c>
      <c r="C22" s="2"/>
      <c r="D22" s="2"/>
      <c r="E22" s="40">
        <f t="shared" ref="E22:AI22" si="7">IF(E8="","",COUNTIF(E11:E19,"F"))</f>
        <v>2</v>
      </c>
      <c r="F22" s="40">
        <f t="shared" si="7"/>
        <v>3</v>
      </c>
      <c r="G22" s="40">
        <f t="shared" si="7"/>
        <v>0</v>
      </c>
      <c r="H22" s="40">
        <f t="shared" si="7"/>
        <v>1</v>
      </c>
      <c r="I22" s="40">
        <f t="shared" si="7"/>
        <v>0</v>
      </c>
      <c r="J22" s="40">
        <f t="shared" si="7"/>
        <v>0</v>
      </c>
      <c r="K22" s="40">
        <f t="shared" si="7"/>
        <v>2</v>
      </c>
      <c r="L22" s="40">
        <f t="shared" si="7"/>
        <v>1</v>
      </c>
      <c r="M22" s="40">
        <f t="shared" si="7"/>
        <v>3</v>
      </c>
      <c r="N22" s="40">
        <f t="shared" si="7"/>
        <v>2</v>
      </c>
      <c r="O22" s="40">
        <f t="shared" si="7"/>
        <v>1</v>
      </c>
      <c r="P22" s="40">
        <f t="shared" si="7"/>
        <v>0</v>
      </c>
      <c r="Q22" s="40">
        <f t="shared" si="7"/>
        <v>3</v>
      </c>
      <c r="R22" s="40">
        <f t="shared" si="7"/>
        <v>3</v>
      </c>
      <c r="S22" s="40">
        <f t="shared" si="7"/>
        <v>3</v>
      </c>
      <c r="T22" s="40">
        <f t="shared" si="7"/>
        <v>3</v>
      </c>
      <c r="U22" s="40">
        <f t="shared" si="7"/>
        <v>2</v>
      </c>
      <c r="V22" s="40">
        <f t="shared" si="7"/>
        <v>0</v>
      </c>
      <c r="W22" s="40">
        <f t="shared" si="7"/>
        <v>1</v>
      </c>
      <c r="X22" s="40">
        <f t="shared" si="7"/>
        <v>3</v>
      </c>
      <c r="Y22" s="40">
        <f t="shared" si="7"/>
        <v>4</v>
      </c>
      <c r="Z22" s="40">
        <f t="shared" si="7"/>
        <v>2</v>
      </c>
      <c r="AA22" s="40">
        <f t="shared" si="7"/>
        <v>3</v>
      </c>
      <c r="AB22" s="40">
        <f t="shared" si="7"/>
        <v>4</v>
      </c>
      <c r="AC22" s="40">
        <f t="shared" si="7"/>
        <v>1</v>
      </c>
      <c r="AD22" s="40">
        <f t="shared" si="7"/>
        <v>0</v>
      </c>
      <c r="AE22" s="40">
        <f t="shared" si="7"/>
        <v>4</v>
      </c>
      <c r="AF22" s="40">
        <f t="shared" si="7"/>
        <v>3</v>
      </c>
      <c r="AG22" s="40">
        <f t="shared" si="7"/>
        <v>2</v>
      </c>
      <c r="AH22" s="40">
        <f t="shared" si="7"/>
        <v>4</v>
      </c>
      <c r="AI22" s="40" t="str">
        <f t="shared" si="7"/>
        <v/>
      </c>
      <c r="AJ22" s="41">
        <f>SUM(E22:AI22)</f>
        <v>60</v>
      </c>
    </row>
    <row r="23" spans="2:41" ht="15" customHeight="1" x14ac:dyDescent="0.25">
      <c r="B23" s="1" t="s">
        <v>47</v>
      </c>
      <c r="C23" s="1"/>
      <c r="D23" s="1"/>
      <c r="E23" s="42">
        <f t="shared" ref="E23:AI23" si="8">IF(E8="","",COUNTIF(E11:E19,"S"))</f>
        <v>3</v>
      </c>
      <c r="F23" s="42">
        <f t="shared" si="8"/>
        <v>3</v>
      </c>
      <c r="G23" s="42">
        <f t="shared" si="8"/>
        <v>0</v>
      </c>
      <c r="H23" s="42">
        <f t="shared" si="8"/>
        <v>1</v>
      </c>
      <c r="I23" s="42">
        <f t="shared" si="8"/>
        <v>1</v>
      </c>
      <c r="J23" s="42">
        <f t="shared" si="8"/>
        <v>0</v>
      </c>
      <c r="K23" s="42">
        <f t="shared" si="8"/>
        <v>3</v>
      </c>
      <c r="L23" s="42">
        <f t="shared" si="8"/>
        <v>1</v>
      </c>
      <c r="M23" s="42">
        <f t="shared" si="8"/>
        <v>2</v>
      </c>
      <c r="N23" s="42">
        <f t="shared" si="8"/>
        <v>2</v>
      </c>
      <c r="O23" s="42">
        <f t="shared" si="8"/>
        <v>1</v>
      </c>
      <c r="P23" s="42">
        <f t="shared" si="8"/>
        <v>1</v>
      </c>
      <c r="Q23" s="42">
        <f t="shared" si="8"/>
        <v>2</v>
      </c>
      <c r="R23" s="42">
        <f t="shared" si="8"/>
        <v>2</v>
      </c>
      <c r="S23" s="42">
        <f t="shared" si="8"/>
        <v>2</v>
      </c>
      <c r="T23" s="42">
        <f t="shared" si="8"/>
        <v>4</v>
      </c>
      <c r="U23" s="42">
        <f t="shared" si="8"/>
        <v>1</v>
      </c>
      <c r="V23" s="42">
        <f t="shared" si="8"/>
        <v>1</v>
      </c>
      <c r="W23" s="42">
        <f t="shared" si="8"/>
        <v>1</v>
      </c>
      <c r="X23" s="42">
        <f t="shared" si="8"/>
        <v>2</v>
      </c>
      <c r="Y23" s="42">
        <f t="shared" si="8"/>
        <v>2</v>
      </c>
      <c r="Z23" s="42">
        <f t="shared" si="8"/>
        <v>3</v>
      </c>
      <c r="AA23" s="42">
        <f t="shared" si="8"/>
        <v>2</v>
      </c>
      <c r="AB23" s="42">
        <f t="shared" si="8"/>
        <v>2</v>
      </c>
      <c r="AC23" s="42">
        <f t="shared" si="8"/>
        <v>1</v>
      </c>
      <c r="AD23" s="42">
        <f t="shared" si="8"/>
        <v>1</v>
      </c>
      <c r="AE23" s="42">
        <f t="shared" si="8"/>
        <v>1</v>
      </c>
      <c r="AF23" s="42">
        <f t="shared" si="8"/>
        <v>4</v>
      </c>
      <c r="AG23" s="42">
        <f t="shared" si="8"/>
        <v>1</v>
      </c>
      <c r="AH23" s="42">
        <f t="shared" si="8"/>
        <v>2</v>
      </c>
      <c r="AI23" s="42" t="str">
        <f t="shared" si="8"/>
        <v/>
      </c>
      <c r="AJ23" s="43">
        <f>SUM(E23:AI23)</f>
        <v>52</v>
      </c>
    </row>
    <row r="24" spans="2:41" ht="15" customHeight="1" x14ac:dyDescent="0.25">
      <c r="B24" s="57" t="s">
        <v>48</v>
      </c>
      <c r="C24" s="57"/>
      <c r="D24" s="57"/>
      <c r="E24" s="44">
        <f t="shared" ref="E24:AI24" si="9">IF(E8="","",COUNTIF(E11:E19,"N"))</f>
        <v>1</v>
      </c>
      <c r="F24" s="44">
        <f t="shared" si="9"/>
        <v>1</v>
      </c>
      <c r="G24" s="44">
        <f t="shared" si="9"/>
        <v>0</v>
      </c>
      <c r="H24" s="44">
        <f t="shared" si="9"/>
        <v>1</v>
      </c>
      <c r="I24" s="44">
        <f t="shared" si="9"/>
        <v>1</v>
      </c>
      <c r="J24" s="44">
        <f t="shared" si="9"/>
        <v>0</v>
      </c>
      <c r="K24" s="44">
        <f t="shared" si="9"/>
        <v>1</v>
      </c>
      <c r="L24" s="44">
        <f t="shared" si="9"/>
        <v>1</v>
      </c>
      <c r="M24" s="44">
        <f t="shared" si="9"/>
        <v>1</v>
      </c>
      <c r="N24" s="44">
        <f t="shared" si="9"/>
        <v>0</v>
      </c>
      <c r="O24" s="44">
        <f t="shared" si="9"/>
        <v>1</v>
      </c>
      <c r="P24" s="44">
        <f t="shared" si="9"/>
        <v>1</v>
      </c>
      <c r="Q24" s="44">
        <f t="shared" si="9"/>
        <v>0</v>
      </c>
      <c r="R24" s="44">
        <f t="shared" si="9"/>
        <v>1</v>
      </c>
      <c r="S24" s="44">
        <f t="shared" si="9"/>
        <v>0</v>
      </c>
      <c r="T24" s="44">
        <f t="shared" si="9"/>
        <v>0</v>
      </c>
      <c r="U24" s="44">
        <f t="shared" si="9"/>
        <v>2</v>
      </c>
      <c r="V24" s="44">
        <f t="shared" si="9"/>
        <v>1</v>
      </c>
      <c r="W24" s="44">
        <f t="shared" si="9"/>
        <v>0</v>
      </c>
      <c r="X24" s="44">
        <f t="shared" si="9"/>
        <v>1</v>
      </c>
      <c r="Y24" s="44">
        <f t="shared" si="9"/>
        <v>1</v>
      </c>
      <c r="Z24" s="44">
        <f t="shared" si="9"/>
        <v>0</v>
      </c>
      <c r="AA24" s="44">
        <f t="shared" si="9"/>
        <v>2</v>
      </c>
      <c r="AB24" s="44">
        <f t="shared" si="9"/>
        <v>0</v>
      </c>
      <c r="AC24" s="44">
        <f t="shared" si="9"/>
        <v>1</v>
      </c>
      <c r="AD24" s="44">
        <f t="shared" si="9"/>
        <v>1</v>
      </c>
      <c r="AE24" s="44">
        <f t="shared" si="9"/>
        <v>1</v>
      </c>
      <c r="AF24" s="44">
        <f t="shared" si="9"/>
        <v>0</v>
      </c>
      <c r="AG24" s="44">
        <f t="shared" si="9"/>
        <v>2</v>
      </c>
      <c r="AH24" s="44">
        <f t="shared" si="9"/>
        <v>0</v>
      </c>
      <c r="AI24" s="44" t="str">
        <f t="shared" si="9"/>
        <v/>
      </c>
      <c r="AJ24" s="45">
        <f>SUM(E24:AI24)</f>
        <v>22</v>
      </c>
    </row>
    <row r="25" spans="2:41" ht="15" customHeight="1" x14ac:dyDescent="0.25">
      <c r="B25" s="58" t="s">
        <v>49</v>
      </c>
      <c r="C25" s="58"/>
      <c r="D25" s="58"/>
      <c r="E25" s="46">
        <f t="shared" ref="E25:AI25" si="10">IF(E8="","",SUMPRODUCT(COUNTIF(E11:E19,$B$29:$B$36)*($I$29:$I$36&gt;0)))</f>
        <v>8</v>
      </c>
      <c r="F25" s="46">
        <f t="shared" si="10"/>
        <v>8</v>
      </c>
      <c r="G25" s="46">
        <f t="shared" si="10"/>
        <v>0</v>
      </c>
      <c r="H25" s="46">
        <f t="shared" si="10"/>
        <v>3</v>
      </c>
      <c r="I25" s="46">
        <f t="shared" si="10"/>
        <v>2</v>
      </c>
      <c r="J25" s="46">
        <f t="shared" si="10"/>
        <v>0</v>
      </c>
      <c r="K25" s="46">
        <f t="shared" si="10"/>
        <v>8</v>
      </c>
      <c r="L25" s="46">
        <f t="shared" si="10"/>
        <v>6</v>
      </c>
      <c r="M25" s="46">
        <f t="shared" si="10"/>
        <v>7</v>
      </c>
      <c r="N25" s="46">
        <f t="shared" si="10"/>
        <v>5</v>
      </c>
      <c r="O25" s="46">
        <f t="shared" si="10"/>
        <v>3</v>
      </c>
      <c r="P25" s="46">
        <f t="shared" si="10"/>
        <v>2</v>
      </c>
      <c r="Q25" s="46">
        <f t="shared" si="10"/>
        <v>6</v>
      </c>
      <c r="R25" s="46">
        <f t="shared" si="10"/>
        <v>7</v>
      </c>
      <c r="S25" s="46">
        <f t="shared" si="10"/>
        <v>7</v>
      </c>
      <c r="T25" s="46">
        <f t="shared" si="10"/>
        <v>8</v>
      </c>
      <c r="U25" s="46">
        <f t="shared" si="10"/>
        <v>6</v>
      </c>
      <c r="V25" s="46">
        <f t="shared" si="10"/>
        <v>2</v>
      </c>
      <c r="W25" s="46">
        <f t="shared" si="10"/>
        <v>2</v>
      </c>
      <c r="X25" s="46">
        <f t="shared" si="10"/>
        <v>6</v>
      </c>
      <c r="Y25" s="46">
        <f t="shared" si="10"/>
        <v>7</v>
      </c>
      <c r="Z25" s="46">
        <f t="shared" si="10"/>
        <v>6</v>
      </c>
      <c r="AA25" s="46">
        <f t="shared" si="10"/>
        <v>7</v>
      </c>
      <c r="AB25" s="46">
        <f t="shared" si="10"/>
        <v>6</v>
      </c>
      <c r="AC25" s="46">
        <f t="shared" si="10"/>
        <v>3</v>
      </c>
      <c r="AD25" s="46">
        <f t="shared" si="10"/>
        <v>2</v>
      </c>
      <c r="AE25" s="46">
        <f t="shared" si="10"/>
        <v>7</v>
      </c>
      <c r="AF25" s="46">
        <f t="shared" si="10"/>
        <v>8</v>
      </c>
      <c r="AG25" s="46">
        <f t="shared" si="10"/>
        <v>7</v>
      </c>
      <c r="AH25" s="46">
        <f t="shared" si="10"/>
        <v>7</v>
      </c>
      <c r="AI25" s="46" t="str">
        <f t="shared" si="10"/>
        <v/>
      </c>
      <c r="AJ25" s="47">
        <f>SUM(E25:AI25)</f>
        <v>156</v>
      </c>
    </row>
    <row r="27" spans="2:41" x14ac:dyDescent="0.25">
      <c r="B27" s="3" t="s">
        <v>50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R27" s="3" t="s">
        <v>51</v>
      </c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2:41" x14ac:dyDescent="0.25">
      <c r="B28" s="48" t="s">
        <v>52</v>
      </c>
      <c r="C28" s="59" t="s">
        <v>53</v>
      </c>
      <c r="D28" s="59"/>
      <c r="E28" s="59" t="s">
        <v>54</v>
      </c>
      <c r="F28" s="59"/>
      <c r="G28" s="59"/>
      <c r="H28" s="59"/>
      <c r="I28" s="59" t="s">
        <v>55</v>
      </c>
      <c r="J28" s="59"/>
      <c r="K28" s="59"/>
      <c r="L28" s="59" t="s">
        <v>56</v>
      </c>
      <c r="M28" s="59"/>
      <c r="N28" s="59"/>
      <c r="O28" s="59"/>
      <c r="P28" s="59"/>
      <c r="R28" s="59" t="s">
        <v>57</v>
      </c>
      <c r="S28" s="59"/>
      <c r="T28" s="59"/>
      <c r="U28" s="59"/>
      <c r="V28" s="59"/>
      <c r="W28" s="59"/>
      <c r="X28" s="59"/>
      <c r="Y28" s="59"/>
      <c r="Z28" s="59"/>
      <c r="AA28" s="59"/>
      <c r="AB28" s="59"/>
    </row>
    <row r="29" spans="2:41" ht="15" customHeight="1" x14ac:dyDescent="0.25">
      <c r="B29" s="49" t="s">
        <v>30</v>
      </c>
      <c r="C29" s="60" t="s">
        <v>58</v>
      </c>
      <c r="D29" s="60"/>
      <c r="E29" s="61" t="s">
        <v>59</v>
      </c>
      <c r="F29" s="61"/>
      <c r="G29" s="61"/>
      <c r="H29" s="61"/>
      <c r="I29" s="62">
        <v>8</v>
      </c>
      <c r="J29" s="62"/>
      <c r="K29" s="62"/>
      <c r="L29" s="63" t="s">
        <v>60</v>
      </c>
      <c r="M29" s="63"/>
      <c r="N29" s="63"/>
      <c r="O29" s="63"/>
      <c r="P29" s="63"/>
      <c r="R29" s="64">
        <f>DATE(2026,1,1)</f>
        <v>46023</v>
      </c>
      <c r="S29" s="64"/>
      <c r="T29" s="64"/>
      <c r="U29" s="60" t="s">
        <v>61</v>
      </c>
      <c r="V29" s="60"/>
      <c r="W29" s="60"/>
      <c r="X29" s="60"/>
      <c r="Y29" s="60"/>
      <c r="Z29" s="60"/>
      <c r="AA29" s="60"/>
      <c r="AB29" s="60"/>
    </row>
    <row r="30" spans="2:41" ht="15" customHeight="1" x14ac:dyDescent="0.25">
      <c r="B30" s="50" t="s">
        <v>29</v>
      </c>
      <c r="C30" s="60" t="s">
        <v>62</v>
      </c>
      <c r="D30" s="60"/>
      <c r="E30" s="61" t="s">
        <v>63</v>
      </c>
      <c r="F30" s="61"/>
      <c r="G30" s="61"/>
      <c r="H30" s="61"/>
      <c r="I30" s="62">
        <v>8</v>
      </c>
      <c r="J30" s="62"/>
      <c r="K30" s="62"/>
      <c r="L30" s="63" t="s">
        <v>60</v>
      </c>
      <c r="M30" s="63"/>
      <c r="N30" s="63"/>
      <c r="O30" s="63"/>
      <c r="P30" s="63"/>
      <c r="R30" s="64">
        <f>DATE(2026,4,3)</f>
        <v>46115</v>
      </c>
      <c r="S30" s="64"/>
      <c r="T30" s="64"/>
      <c r="U30" s="60" t="s">
        <v>64</v>
      </c>
      <c r="V30" s="60"/>
      <c r="W30" s="60"/>
      <c r="X30" s="60"/>
      <c r="Y30" s="60"/>
      <c r="Z30" s="60"/>
      <c r="AA30" s="60"/>
      <c r="AB30" s="60"/>
    </row>
    <row r="31" spans="2:41" ht="15" customHeight="1" x14ac:dyDescent="0.25">
      <c r="B31" s="51" t="s">
        <v>32</v>
      </c>
      <c r="C31" s="60" t="s">
        <v>65</v>
      </c>
      <c r="D31" s="60"/>
      <c r="E31" s="61" t="s">
        <v>66</v>
      </c>
      <c r="F31" s="61"/>
      <c r="G31" s="61"/>
      <c r="H31" s="61"/>
      <c r="I31" s="62">
        <v>8</v>
      </c>
      <c r="J31" s="62"/>
      <c r="K31" s="62"/>
      <c r="L31" s="63" t="s">
        <v>60</v>
      </c>
      <c r="M31" s="63"/>
      <c r="N31" s="63"/>
      <c r="O31" s="63"/>
      <c r="P31" s="63"/>
      <c r="R31" s="64">
        <f>DATE(2026,4,6)</f>
        <v>46118</v>
      </c>
      <c r="S31" s="64"/>
      <c r="T31" s="64"/>
      <c r="U31" s="60" t="s">
        <v>67</v>
      </c>
      <c r="V31" s="60"/>
      <c r="W31" s="60"/>
      <c r="X31" s="60"/>
      <c r="Y31" s="60"/>
      <c r="Z31" s="60"/>
      <c r="AA31" s="60"/>
      <c r="AB31" s="60"/>
    </row>
    <row r="32" spans="2:41" ht="15" customHeight="1" x14ac:dyDescent="0.25">
      <c r="B32" s="52" t="s">
        <v>25</v>
      </c>
      <c r="C32" s="60" t="s">
        <v>68</v>
      </c>
      <c r="D32" s="60"/>
      <c r="E32" s="61" t="s">
        <v>69</v>
      </c>
      <c r="F32" s="61"/>
      <c r="G32" s="61"/>
      <c r="H32" s="61"/>
      <c r="I32" s="62">
        <v>7.5</v>
      </c>
      <c r="J32" s="62"/>
      <c r="K32" s="62"/>
      <c r="L32" s="63" t="s">
        <v>60</v>
      </c>
      <c r="M32" s="63"/>
      <c r="N32" s="63"/>
      <c r="O32" s="63"/>
      <c r="P32" s="63"/>
      <c r="R32" s="64">
        <f>DATE(2026,5,1)</f>
        <v>46143</v>
      </c>
      <c r="S32" s="64"/>
      <c r="T32" s="64"/>
      <c r="U32" s="60" t="s">
        <v>70</v>
      </c>
      <c r="V32" s="60"/>
      <c r="W32" s="60"/>
      <c r="X32" s="60"/>
      <c r="Y32" s="60"/>
      <c r="Z32" s="60"/>
      <c r="AA32" s="60"/>
      <c r="AB32" s="60"/>
    </row>
    <row r="33" spans="2:28" ht="15" customHeight="1" x14ac:dyDescent="0.25">
      <c r="B33" s="53" t="s">
        <v>35</v>
      </c>
      <c r="C33" s="60" t="s">
        <v>71</v>
      </c>
      <c r="D33" s="60"/>
      <c r="E33" s="61" t="s">
        <v>72</v>
      </c>
      <c r="F33" s="61"/>
      <c r="G33" s="61"/>
      <c r="H33" s="61"/>
      <c r="I33" s="62">
        <v>7</v>
      </c>
      <c r="J33" s="62"/>
      <c r="K33" s="62"/>
      <c r="L33" s="63" t="s">
        <v>60</v>
      </c>
      <c r="M33" s="63"/>
      <c r="N33" s="63"/>
      <c r="O33" s="63"/>
      <c r="P33" s="63"/>
      <c r="R33" s="64">
        <f>DATE(2026,5,14)</f>
        <v>46156</v>
      </c>
      <c r="S33" s="64"/>
      <c r="T33" s="64"/>
      <c r="U33" s="60" t="s">
        <v>73</v>
      </c>
      <c r="V33" s="60"/>
      <c r="W33" s="60"/>
      <c r="X33" s="60"/>
      <c r="Y33" s="60"/>
      <c r="Z33" s="60"/>
      <c r="AA33" s="60"/>
      <c r="AB33" s="60"/>
    </row>
    <row r="34" spans="2:28" ht="15" customHeight="1" x14ac:dyDescent="0.25">
      <c r="B34" s="54" t="s">
        <v>26</v>
      </c>
      <c r="C34" s="60" t="s">
        <v>74</v>
      </c>
      <c r="D34" s="60"/>
      <c r="E34" s="61" t="s">
        <v>75</v>
      </c>
      <c r="F34" s="61"/>
      <c r="G34" s="61"/>
      <c r="H34" s="61"/>
      <c r="I34" s="62">
        <v>0</v>
      </c>
      <c r="J34" s="62"/>
      <c r="K34" s="62"/>
      <c r="L34" s="63" t="s">
        <v>76</v>
      </c>
      <c r="M34" s="63"/>
      <c r="N34" s="63"/>
      <c r="O34" s="63"/>
      <c r="P34" s="63"/>
      <c r="R34" s="64">
        <f>DATE(2026,5,25)</f>
        <v>46167</v>
      </c>
      <c r="S34" s="64"/>
      <c r="T34" s="64"/>
      <c r="U34" s="60" t="s">
        <v>77</v>
      </c>
      <c r="V34" s="60"/>
      <c r="W34" s="60"/>
      <c r="X34" s="60"/>
      <c r="Y34" s="60"/>
      <c r="Z34" s="60"/>
      <c r="AA34" s="60"/>
      <c r="AB34" s="60"/>
    </row>
    <row r="35" spans="2:28" ht="15" customHeight="1" x14ac:dyDescent="0.25">
      <c r="B35" s="55" t="s">
        <v>42</v>
      </c>
      <c r="C35" s="60" t="s">
        <v>78</v>
      </c>
      <c r="D35" s="60"/>
      <c r="E35" s="61" t="s">
        <v>75</v>
      </c>
      <c r="F35" s="61"/>
      <c r="G35" s="61"/>
      <c r="H35" s="61"/>
      <c r="I35" s="62">
        <v>0</v>
      </c>
      <c r="J35" s="62"/>
      <c r="K35" s="62"/>
      <c r="L35" s="63" t="s">
        <v>76</v>
      </c>
      <c r="M35" s="63"/>
      <c r="N35" s="63"/>
      <c r="O35" s="63"/>
      <c r="P35" s="63"/>
      <c r="R35" s="64">
        <f>DATE(2026,10,3)</f>
        <v>46298</v>
      </c>
      <c r="S35" s="64"/>
      <c r="T35" s="64"/>
      <c r="U35" s="60" t="s">
        <v>79</v>
      </c>
      <c r="V35" s="60"/>
      <c r="W35" s="60"/>
      <c r="X35" s="60"/>
      <c r="Y35" s="60"/>
      <c r="Z35" s="60"/>
      <c r="AA35" s="60"/>
      <c r="AB35" s="60"/>
    </row>
    <row r="36" spans="2:28" ht="15" customHeight="1" x14ac:dyDescent="0.25">
      <c r="B36" s="56" t="s">
        <v>40</v>
      </c>
      <c r="C36" s="60" t="s">
        <v>80</v>
      </c>
      <c r="D36" s="60"/>
      <c r="E36" s="61" t="s">
        <v>75</v>
      </c>
      <c r="F36" s="61"/>
      <c r="G36" s="61"/>
      <c r="H36" s="61"/>
      <c r="I36" s="62">
        <v>0</v>
      </c>
      <c r="J36" s="62"/>
      <c r="K36" s="62"/>
      <c r="L36" s="63" t="s">
        <v>76</v>
      </c>
      <c r="M36" s="63"/>
      <c r="N36" s="63"/>
      <c r="O36" s="63"/>
      <c r="P36" s="63"/>
      <c r="R36" s="64">
        <f>DATE(2026,12,25)</f>
        <v>46381</v>
      </c>
      <c r="S36" s="64"/>
      <c r="T36" s="64"/>
      <c r="U36" s="60" t="s">
        <v>81</v>
      </c>
      <c r="V36" s="60"/>
      <c r="W36" s="60"/>
      <c r="X36" s="60"/>
      <c r="Y36" s="60"/>
      <c r="Z36" s="60"/>
      <c r="AA36" s="60"/>
      <c r="AB36" s="60"/>
    </row>
    <row r="37" spans="2:28" ht="15" customHeight="1" x14ac:dyDescent="0.25">
      <c r="R37" s="64">
        <f>DATE(2026,12,26)</f>
        <v>46382</v>
      </c>
      <c r="S37" s="64"/>
      <c r="T37" s="64"/>
      <c r="U37" s="60" t="s">
        <v>82</v>
      </c>
      <c r="V37" s="60"/>
      <c r="W37" s="60"/>
      <c r="X37" s="60"/>
      <c r="Y37" s="60"/>
      <c r="Z37" s="60"/>
      <c r="AA37" s="60"/>
      <c r="AB37" s="60"/>
    </row>
    <row r="39" spans="2:28" ht="25.5" customHeight="1" x14ac:dyDescent="0.25">
      <c r="B39" s="65" t="s">
        <v>83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</row>
  </sheetData>
  <mergeCells count="92">
    <mergeCell ref="R37:T37"/>
    <mergeCell ref="U37:AB37"/>
    <mergeCell ref="B39:R39"/>
    <mergeCell ref="U35:AB35"/>
    <mergeCell ref="C36:D36"/>
    <mergeCell ref="E36:H36"/>
    <mergeCell ref="I36:K36"/>
    <mergeCell ref="L36:P36"/>
    <mergeCell ref="R36:T36"/>
    <mergeCell ref="U36:AB36"/>
    <mergeCell ref="C35:D35"/>
    <mergeCell ref="E35:H35"/>
    <mergeCell ref="I35:K35"/>
    <mergeCell ref="L35:P35"/>
    <mergeCell ref="R35:T35"/>
    <mergeCell ref="U33:AB33"/>
    <mergeCell ref="C34:D34"/>
    <mergeCell ref="E34:H34"/>
    <mergeCell ref="I34:K34"/>
    <mergeCell ref="L34:P34"/>
    <mergeCell ref="R34:T34"/>
    <mergeCell ref="U34:AB34"/>
    <mergeCell ref="C33:D33"/>
    <mergeCell ref="E33:H33"/>
    <mergeCell ref="I33:K33"/>
    <mergeCell ref="L33:P33"/>
    <mergeCell ref="R33:T33"/>
    <mergeCell ref="U31:AB31"/>
    <mergeCell ref="C32:D32"/>
    <mergeCell ref="E32:H32"/>
    <mergeCell ref="I32:K32"/>
    <mergeCell ref="L32:P32"/>
    <mergeCell ref="R32:T32"/>
    <mergeCell ref="U32:AB32"/>
    <mergeCell ref="C31:D31"/>
    <mergeCell ref="E31:H31"/>
    <mergeCell ref="I31:K31"/>
    <mergeCell ref="L31:P31"/>
    <mergeCell ref="R31:T31"/>
    <mergeCell ref="U29:AB29"/>
    <mergeCell ref="C30:D30"/>
    <mergeCell ref="E30:H30"/>
    <mergeCell ref="I30:K30"/>
    <mergeCell ref="L30:P30"/>
    <mergeCell ref="R30:T30"/>
    <mergeCell ref="U30:AB30"/>
    <mergeCell ref="C29:D29"/>
    <mergeCell ref="E29:H29"/>
    <mergeCell ref="I29:K29"/>
    <mergeCell ref="L29:P29"/>
    <mergeCell ref="R29:T29"/>
    <mergeCell ref="B24:D24"/>
    <mergeCell ref="B25:D25"/>
    <mergeCell ref="B27:P27"/>
    <mergeCell ref="R27:AB27"/>
    <mergeCell ref="C28:D28"/>
    <mergeCell ref="E28:H28"/>
    <mergeCell ref="I28:K28"/>
    <mergeCell ref="L28:P28"/>
    <mergeCell ref="R28:AB28"/>
    <mergeCell ref="AO9:AO10"/>
    <mergeCell ref="B20:D20"/>
    <mergeCell ref="B21:D21"/>
    <mergeCell ref="B22:D22"/>
    <mergeCell ref="B23:D23"/>
    <mergeCell ref="AJ9:AJ10"/>
    <mergeCell ref="AK9:AK10"/>
    <mergeCell ref="AL9:AL10"/>
    <mergeCell ref="AM9:AM10"/>
    <mergeCell ref="AN9:AN10"/>
    <mergeCell ref="S6:X6"/>
    <mergeCell ref="Y6:AD6"/>
    <mergeCell ref="AE6:AI6"/>
    <mergeCell ref="B9:B10"/>
    <mergeCell ref="C9:C10"/>
    <mergeCell ref="D9:D10"/>
    <mergeCell ref="B2:R2"/>
    <mergeCell ref="AD2:AO2"/>
    <mergeCell ref="B3:R3"/>
    <mergeCell ref="AD3:AO3"/>
    <mergeCell ref="B5:D6"/>
    <mergeCell ref="E5:F5"/>
    <mergeCell ref="G5:H5"/>
    <mergeCell ref="I5:K5"/>
    <mergeCell ref="L5:R5"/>
    <mergeCell ref="S5:X5"/>
    <mergeCell ref="Y5:AD5"/>
    <mergeCell ref="AE5:AI5"/>
    <mergeCell ref="E6:F6"/>
    <mergeCell ref="G6:H6"/>
    <mergeCell ref="I6:K6"/>
    <mergeCell ref="L6:R6"/>
  </mergeCells>
  <dataValidations count="2">
    <dataValidation type="list" sqref="E6" xr:uid="{00000000-0002-0000-0000-000000000000}">
      <formula1>"1,2,3,4,5,6,7,8,9,10,11,12"</formula1>
      <formula2>0</formula2>
    </dataValidation>
    <dataValidation type="list" allowBlank="1" errorTitle="Ungültiger Code" error="Bitte ein gültiges Kürzel aus der Legende wählen." promptTitle="Dienst" prompt="Turnuscode wählen (F, S, N, T, FB, U, K, FR)" sqref="E11:AI19" xr:uid="{00000000-0002-0000-0000-000001000000}">
      <formula1>$B$29:$B$36</formula1>
      <formula2>0</formula2>
    </dataValidation>
  </dataValidations>
  <pageMargins left="0.3" right="0.3" top="0.4" bottom="0.4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Monatsdienstplan</vt:lpstr>
      <vt:lpstr>Monatsdienstplan!Druckbereich</vt:lpstr>
      <vt:lpstr>Monatsdienstplan!Drucktitel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2026-09-03T08:01:47Z</dcterms:created>
  <dcterms:modified xsi:type="dcterms:W3CDTF">2026-09-04T05:34:33Z</dcterms:modified>
  <dc:language>en-US</dc:language>
</cp:coreProperties>
</file>