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87B32698-4F3A-4BC4-8D04-648D9D1B0918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Kategorien" sheetId="2" r:id="rId2"/>
    <sheet name="Kassenbuch" sheetId="3" r:id="rId3"/>
  </sheets>
  <definedNames>
    <definedName name="_xlnm.Print_Area" localSheetId="2">Kassenbuch!$A$1:$J$101</definedName>
    <definedName name="_xlnm.Print_Area" localSheetId="0">Übersicht!$A$1:$H$57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01" i="3" l="1"/>
  <c r="G101" i="3"/>
  <c r="I101" i="3" s="1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G38" i="1"/>
  <c r="F38" i="1"/>
  <c r="G37" i="1"/>
  <c r="F37" i="1"/>
  <c r="F36" i="1"/>
  <c r="G36" i="1" s="1"/>
  <c r="F35" i="1"/>
  <c r="G35" i="1" s="1"/>
  <c r="F34" i="1"/>
  <c r="G34" i="1" s="1"/>
  <c r="G33" i="1"/>
  <c r="F33" i="1"/>
  <c r="F32" i="1"/>
  <c r="G32" i="1" s="1"/>
  <c r="F31" i="1"/>
  <c r="G31" i="1" s="1"/>
  <c r="F30" i="1"/>
  <c r="G30" i="1" s="1"/>
  <c r="C28" i="1"/>
  <c r="B28" i="1"/>
  <c r="D28" i="1" s="1"/>
  <c r="C27" i="1"/>
  <c r="B27" i="1"/>
  <c r="D27" i="1" s="1"/>
  <c r="C26" i="1"/>
  <c r="B26" i="1"/>
  <c r="D26" i="1" s="1"/>
  <c r="G25" i="1"/>
  <c r="F25" i="1"/>
  <c r="C25" i="1"/>
  <c r="B25" i="1"/>
  <c r="D25" i="1" s="1"/>
  <c r="F24" i="1"/>
  <c r="G24" i="1" s="1"/>
  <c r="C24" i="1"/>
  <c r="B24" i="1"/>
  <c r="D24" i="1" s="1"/>
  <c r="F23" i="1"/>
  <c r="G23" i="1" s="1"/>
  <c r="C23" i="1"/>
  <c r="B23" i="1"/>
  <c r="D23" i="1" s="1"/>
  <c r="G22" i="1"/>
  <c r="F22" i="1"/>
  <c r="C22" i="1"/>
  <c r="B22" i="1"/>
  <c r="D22" i="1" s="1"/>
  <c r="G21" i="1"/>
  <c r="F21" i="1"/>
  <c r="C21" i="1"/>
  <c r="B21" i="1"/>
  <c r="D21" i="1" s="1"/>
  <c r="G20" i="1"/>
  <c r="F20" i="1"/>
  <c r="C20" i="1"/>
  <c r="B20" i="1"/>
  <c r="D20" i="1" s="1"/>
  <c r="F19" i="1"/>
  <c r="G19" i="1" s="1"/>
  <c r="C19" i="1"/>
  <c r="B19" i="1"/>
  <c r="D19" i="1" s="1"/>
  <c r="F18" i="1"/>
  <c r="G18" i="1" s="1"/>
  <c r="C18" i="1"/>
  <c r="B18" i="1"/>
  <c r="D18" i="1" s="1"/>
  <c r="C17" i="1"/>
  <c r="C29" i="1" s="1"/>
  <c r="B17" i="1"/>
  <c r="D17" i="1" s="1"/>
  <c r="A8" i="1"/>
  <c r="E6" i="1"/>
  <c r="C11" i="1" s="1"/>
  <c r="C6" i="1"/>
  <c r="C13" i="1" s="1"/>
  <c r="A6" i="1"/>
  <c r="A2" i="1"/>
  <c r="G39" i="1" l="1"/>
  <c r="H30" i="1" s="1"/>
  <c r="G26" i="1"/>
  <c r="H19" i="1" s="1"/>
  <c r="H37" i="1"/>
  <c r="C12" i="1"/>
  <c r="H31" i="1"/>
  <c r="H33" i="1"/>
  <c r="H24" i="1"/>
  <c r="H34" i="1"/>
  <c r="H36" i="1"/>
  <c r="H23" i="1"/>
  <c r="H35" i="1"/>
  <c r="C9" i="1"/>
  <c r="C10" i="1"/>
  <c r="G6" i="1"/>
  <c r="B29" i="1"/>
  <c r="D29" i="1" s="1"/>
  <c r="H32" i="1" l="1"/>
  <c r="H20" i="1"/>
  <c r="H25" i="1"/>
  <c r="H18" i="1"/>
  <c r="H38" i="1"/>
  <c r="H22" i="1"/>
  <c r="H21" i="1"/>
</calcChain>
</file>

<file path=xl/sharedStrings.xml><?xml version="1.0" encoding="utf-8"?>
<sst xmlns="http://schemas.openxmlformats.org/spreadsheetml/2006/main" count="225" uniqueCount="143">
  <si>
    <t>VEREINSKASSE — JAHRESÜBERSICHT</t>
  </si>
  <si>
    <t>Anfangsbestand</t>
  </si>
  <si>
    <t>Einnahmen gesamt</t>
  </si>
  <si>
    <t>Ausgaben gesamt</t>
  </si>
  <si>
    <t>Kassenbestand 31.12.</t>
  </si>
  <si>
    <t>Anfangsbestand 01.01.</t>
  </si>
  <si>
    <t>Prüfvermerk der Kassenprüfung</t>
  </si>
  <si>
    <t>zzgl. Einnahmen</t>
  </si>
  <si>
    <t>Rechnerisch geprüft und für richtig befunden.</t>
  </si>
  <si>
    <t>abzgl. Ausgaben</t>
  </si>
  <si>
    <t>Ort, Datum:</t>
  </si>
  <si>
    <t>________________________________</t>
  </si>
  <si>
    <t>Kassenwart/in:</t>
  </si>
  <si>
    <t>Jahresergebnis</t>
  </si>
  <si>
    <t>Kassenprüfer/in:</t>
  </si>
  <si>
    <t>MONATSÜBERSICHT</t>
  </si>
  <si>
    <t>AUSWERTUNG NACH KATEGORIE</t>
  </si>
  <si>
    <t>Monat</t>
  </si>
  <si>
    <t>Einnahmen</t>
  </si>
  <si>
    <t>Ausgaben</t>
  </si>
  <si>
    <t>Ergebnis</t>
  </si>
  <si>
    <t>Einnahmen nach Kategorie</t>
  </si>
  <si>
    <t>Januar</t>
  </si>
  <si>
    <t>Kategorie</t>
  </si>
  <si>
    <t>Betrag</t>
  </si>
  <si>
    <t>Anteil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</si>
  <si>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</si>
  <si>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</si>
  <si>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</si>
  <si>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</si>
  <si>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</si>
  <si>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</si>
  <si>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</si>
  <si>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</si>
  <si>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</si>
  <si>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Summe Einnahmen</t>
  </si>
  <si>
    <t>November</t>
  </si>
  <si>
    <t>Dezember</t>
  </si>
  <si>
    <t>Ausgaben nach Kategorie</t>
  </si>
  <si>
    <t>Summe</t>
  </si>
  <si>
    <t>Summe Ausgaben</t>
  </si>
  <si>
    <t>KATEGORIEN &amp; ZAHLUNGSARTEN</t>
  </si>
  <si>
    <t>Diese Listen steuern die Dropdowns im Kassenbuch. Bezeichnungen frei anpassen – Überschriften nicht ändern.</t>
  </si>
  <si>
    <t>Art</t>
  </si>
  <si>
    <t>Zahlungsart</t>
  </si>
  <si>
    <t>Mitgliedsbeiträge</t>
  </si>
  <si>
    <t>Einnahme</t>
  </si>
  <si>
    <t>Bar</t>
  </si>
  <si>
    <t>Spenden</t>
  </si>
  <si>
    <t>Überweisung</t>
  </si>
  <si>
    <t>Veranstaltungen</t>
  </si>
  <si>
    <t>Lastschrift (SEPA)</t>
  </si>
  <si>
    <t>Sponsoring</t>
  </si>
  <si>
    <t>PayPal</t>
  </si>
  <si>
    <t>Zuschüsse</t>
  </si>
  <si>
    <t>Kartenzahlung</t>
  </si>
  <si>
    <t>Verkauf / Basar</t>
  </si>
  <si>
    <t>Zinserträge</t>
  </si>
  <si>
    <t>Sonstige Einnahmen</t>
  </si>
  <si>
    <t>Miete / Raumkosten</t>
  </si>
  <si>
    <t>Ausgabe</t>
  </si>
  <si>
    <t>Material / Ausstattung</t>
  </si>
  <si>
    <t>Veranstaltungskosten</t>
  </si>
  <si>
    <t>Versicherungen</t>
  </si>
  <si>
    <t>Verwaltung / Büro</t>
  </si>
  <si>
    <t>Gebühren / Beiträge</t>
  </si>
  <si>
    <t>Fahrtkosten</t>
  </si>
  <si>
    <t>Porto / Kommunikation</t>
  </si>
  <si>
    <t>Sonstige Ausgaben</t>
  </si>
  <si>
    <t>VEREINSKASSENBUCH — EINNAHMEN-AUSGABEN-RECHNUNG</t>
  </si>
  <si>
    <t>Bargeld- und Bankbewegungen der Vereinskasse · fortlaufendes Kassenbuch</t>
  </si>
  <si>
    <t>Verein</t>
  </si>
  <si>
    <t>Musterverein e.V.</t>
  </si>
  <si>
    <t>Geschäftsjahr</t>
  </si>
  <si>
    <t>Kassenwart/in</t>
  </si>
  <si>
    <t>M. Mustermann</t>
  </si>
  <si>
    <t>Anfangsbestand zum 01.01.</t>
  </si>
  <si>
    <t>Legende:  weiße Felder ausfüllen  ·  Spalte „Saldo“ wird automatisch berechnet  ·  Kategorie und Zahlungsart per Dropdown  ·  Kategorien im Blatt „Kategorien“ pflegen</t>
  </si>
  <si>
    <t>Nr.</t>
  </si>
  <si>
    <t>Datum</t>
  </si>
  <si>
    <t>Beleg-Nr.</t>
  </si>
  <si>
    <t>Beschreibung</t>
  </si>
  <si>
    <t>Saldo</t>
  </si>
  <si>
    <t>Bemerkung</t>
  </si>
  <si>
    <t>2026-001</t>
  </si>
  <si>
    <t>Mitgliedsbeiträge Q1 (Sammelbuchung)</t>
  </si>
  <si>
    <t>2026-002</t>
  </si>
  <si>
    <t>Miete Vereinsheim Januar</t>
  </si>
  <si>
    <t>2026-003</t>
  </si>
  <si>
    <t>Bürobedarf &amp; Drucksachen</t>
  </si>
  <si>
    <t>2026-004</t>
  </si>
  <si>
    <t>Spende Neujahrsempfang</t>
  </si>
  <si>
    <t>2026-005</t>
  </si>
  <si>
    <t>Vereinshaftpflicht (Jahresbeitrag)</t>
  </si>
  <si>
    <t>2026-006</t>
  </si>
  <si>
    <t>Miete Vereinsheim Februar</t>
  </si>
  <si>
    <t>2026-007</t>
  </si>
  <si>
    <t>Verkauf Vereinsartikel (Basar)</t>
  </si>
  <si>
    <t>2026-008</t>
  </si>
  <si>
    <t>Sponsoring Frühjahrsturnier</t>
  </si>
  <si>
    <t>2026-009</t>
  </si>
  <si>
    <t>Miete Vereinsheim März</t>
  </si>
  <si>
    <t>2026-010</t>
  </si>
  <si>
    <t>Material &amp; Ausstattung</t>
  </si>
  <si>
    <t>2026-011</t>
  </si>
  <si>
    <t>Eintritt Frühjahrsturnier</t>
  </si>
  <si>
    <t>2026-012</t>
  </si>
  <si>
    <t>Catering Frühjahrsturnier</t>
  </si>
  <si>
    <t>Beleg vom Caterer</t>
  </si>
  <si>
    <t>2026-013</t>
  </si>
  <si>
    <t>Mitgliedsbeiträge Q2 (Sammelbuchung)</t>
  </si>
  <si>
    <t>2026-014</t>
  </si>
  <si>
    <t>Miete Vereinsheim April</t>
  </si>
  <si>
    <t>2026-015</t>
  </si>
  <si>
    <t>Fahrtkosten Auswärtstermin</t>
  </si>
  <si>
    <t>120 km</t>
  </si>
  <si>
    <t>2026-016</t>
  </si>
  <si>
    <t>Zuschuss Kommune (Jugendarbeit)</t>
  </si>
  <si>
    <t>2026-017</t>
  </si>
  <si>
    <t>Miete Vereinsheim Mai</t>
  </si>
  <si>
    <t>2026-018</t>
  </si>
  <si>
    <t>Porto &amp; Versand Einladungen</t>
  </si>
  <si>
    <t>2026-019</t>
  </si>
  <si>
    <t>Spenden Sommerfest</t>
  </si>
  <si>
    <t>2026-020</t>
  </si>
  <si>
    <t>Miete Vereinsheim Juni</t>
  </si>
  <si>
    <t>2026-021</t>
  </si>
  <si>
    <t>Sommerfest – Speisen &amp; Getränke</t>
  </si>
  <si>
    <t>2026-022</t>
  </si>
  <si>
    <t>Sommerfest – GEMA &amp; Zeltmiete</t>
  </si>
  <si>
    <t>2026-023</t>
  </si>
  <si>
    <t>Kontoführungsgebühren Q2</t>
  </si>
  <si>
    <t>2026-024</t>
  </si>
  <si>
    <t>Miete Vereinsheim Juli</t>
  </si>
  <si>
    <t>2026-025</t>
  </si>
  <si>
    <t>Sponsoring Trikotsatz</t>
  </si>
  <si>
    <t>2026-026</t>
  </si>
  <si>
    <t>Mitgliedsbeiträge Q3 (Sammelbuchung)</t>
  </si>
  <si>
    <t>2026-027</t>
  </si>
  <si>
    <t>Miete Vereinsheim September</t>
  </si>
  <si>
    <t>2026-028</t>
  </si>
  <si>
    <t>Zinsgutschrift Vereinskonto</t>
  </si>
  <si>
    <t>SUMMEN / ENDBESTAND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</si>
</sst>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0.0%"/>
    <numFmt numFmtId="167" formatCode="dd\.mm\.yyyy"/>
  </numFmts>
  <fonts count="32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sz val="10"/>
      <color rgb="FFFFFFFF"/>
      <name val="Calibri"/>
      <charset val="1"/>
    </font>
    <font>
      <sz val="10"/>
      <color rgb="FF23343B"/>
      <name val="Calibri"/>
      <charset val="1"/>
    </font>
    <font>
      <b/>
      <sz val="9"/>
      <color rgb="FF6C7A80"/>
      <name val="Calibri"/>
      <charset val="1"/>
    </font>
    <font>
      <b/>
      <sz val="16"/>
      <color rgb="FF23343B"/>
      <name val="Calibri"/>
      <charset val="1"/>
    </font>
    <font>
      <b/>
      <sz val="16"/>
      <color rgb="FF2F8F5B"/>
      <name val="Calibri"/>
      <charset val="1"/>
    </font>
    <font>
      <b/>
      <sz val="16"/>
      <color rgb="FFC0453B"/>
      <name val="Calibri"/>
      <charset val="1"/>
    </font>
    <font>
      <b/>
      <sz val="16"/>
      <color rgb="FF0E3D49"/>
      <name val="Calibri"/>
      <charset val="1"/>
    </font>
    <font>
      <b/>
      <sz val="11"/>
      <color rgb="FFFFFFFF"/>
      <name val="Calibri"/>
      <charset val="1"/>
    </font>
    <font>
      <sz val="11"/>
      <color rgb="FF23343B"/>
      <name val="Calibri"/>
      <charset val="1"/>
    </font>
    <font>
      <b/>
      <sz val="10"/>
      <color rgb="FF11566A"/>
      <name val="Calibri"/>
      <charset val="1"/>
    </font>
    <font>
      <i/>
      <sz val="9"/>
      <color rgb="FF6C7A80"/>
      <name val="Calibri"/>
      <charset val="1"/>
    </font>
    <font>
      <b/>
      <sz val="9"/>
      <color rgb="FF23343B"/>
      <name val="Calibri"/>
      <charset val="1"/>
    </font>
    <font>
      <sz val="9"/>
      <color rgb="FF6C7A80"/>
      <name val="Calibri"/>
      <charset val="1"/>
    </font>
    <font>
      <b/>
      <sz val="10"/>
      <color rgb="FF23343B"/>
      <name val="Calibri"/>
      <charset val="1"/>
    </font>
    <font>
      <b/>
      <sz val="11"/>
      <color rgb="FF23343B"/>
      <name val="Calibri"/>
      <charset val="1"/>
    </font>
    <font>
      <b/>
      <sz val="9"/>
      <color rgb="FFFFFFFF"/>
      <name val="Calibri"/>
      <charset val="1"/>
    </font>
    <font>
      <b/>
      <sz val="10"/>
      <color rgb="FF2F8F5B"/>
      <name val="Calibri"/>
      <charset val="1"/>
    </font>
    <font>
      <sz val="10"/>
      <color rgb="FF2F8F5B"/>
      <name val="Calibri"/>
      <charset val="1"/>
    </font>
    <font>
      <sz val="10"/>
      <color rgb="FFC0453B"/>
      <name val="Calibri"/>
      <charset val="1"/>
    </font>
    <font>
      <sz val="10"/>
      <color rgb="FF6C7A80"/>
      <name val="Calibri"/>
      <charset val="1"/>
    </font>
    <font>
      <b/>
      <sz val="10"/>
      <color rgb="FFFFFFFF"/>
      <name val="Calibri"/>
      <charset val="1"/>
    </font>
    <font>
      <b/>
      <sz val="10"/>
      <color rgb="FFC0453B"/>
      <name val="Calibri"/>
      <charset val="1"/>
    </font>
    <font>
      <b/>
      <sz val="10"/>
      <color rgb="FFE0A02E"/>
      <name val="Calibri"/>
      <charset val="1"/>
    </font>
    <font>
      <b/>
      <sz val="15"/>
      <color rgb="FFFFFFFF"/>
      <name val="Calibri"/>
      <charset val="1"/>
    </font>
    <font>
      <b/>
      <sz val="9"/>
      <color rgb="FF2F8F5B"/>
      <name val="Calibri"/>
      <charset val="1"/>
    </font>
    <font>
      <b/>
      <sz val="9"/>
      <color rgb="FFC0453B"/>
      <name val="Calibri"/>
      <charset val="1"/>
    </font>
    <font>
      <b/>
      <sz val="17"/>
      <color rgb="FFFFFFFF"/>
      <name val="Calibri"/>
      <charset val="1"/>
    </font>
    <font>
      <sz val="9"/>
      <color rgb="FFFFFFFF"/>
      <name val="Calibri"/>
      <charset val="1"/>
    </font>
    <font>
      <b/>
      <sz val="9"/>
      <color rgb="FF11566A"/>
      <name val="Calibri"/>
      <charset val="1"/>
    </font>
    <font>
      <b/>
      <sz val="12"/>
      <color rgb="FFE0A02E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1566A"/>
        <bgColor rgb="FF0E3D49"/>
      </patternFill>
    </fill>
    <fill>
      <patternFill patternType="solid">
        <fgColor rgb="FF0E3D49"/>
        <bgColor rgb="FF23343B"/>
      </patternFill>
    </fill>
    <fill>
      <patternFill patternType="solid">
        <fgColor rgb="FF2F8F5B"/>
        <bgColor rgb="FF4A7C8C"/>
      </patternFill>
    </fill>
    <fill>
      <patternFill patternType="solid">
        <fgColor rgb="FFC0453B"/>
        <bgColor rgb="FF993300"/>
      </patternFill>
    </fill>
    <fill>
      <patternFill patternType="solid">
        <fgColor rgb="FFE0A02E"/>
        <bgColor rgb="FFD98C2B"/>
      </patternFill>
    </fill>
    <fill>
      <patternFill patternType="solid">
        <fgColor rgb="FFFFFFFF"/>
        <bgColor rgb="FFF4F8F9"/>
      </patternFill>
    </fill>
    <fill>
      <patternFill patternType="solid">
        <fgColor rgb="FFE3EDF0"/>
        <bgColor rgb="FFE4F1EA"/>
      </patternFill>
    </fill>
    <fill>
      <patternFill patternType="solid">
        <fgColor rgb="FFFBEFD6"/>
        <bgColor rgb="FFF7E5E2"/>
      </patternFill>
    </fill>
    <fill>
      <patternFill patternType="solid">
        <fgColor rgb="FFE4F1EA"/>
        <bgColor rgb="FFE3EDF0"/>
      </patternFill>
    </fill>
    <fill>
      <patternFill patternType="solid">
        <fgColor rgb="FFF7E5E2"/>
        <bgColor rgb="FFFBEFD6"/>
      </patternFill>
    </fill>
  </fills>
  <borders count="12">
    <border>
      <left/>
      <right/>
      <top/>
      <bottom/>
      <diagonal/>
    </border>
    <border>
      <left/>
      <right/>
      <top/>
      <bottom style="thin">
        <color rgb="FF11566A"/>
      </bottom>
      <diagonal/>
    </border>
    <border>
      <left/>
      <right/>
      <top/>
      <bottom style="thin">
        <color rgb="FF2F8F5B"/>
      </bottom>
      <diagonal/>
    </border>
    <border>
      <left/>
      <right/>
      <top/>
      <bottom style="thin">
        <color rgb="FFC0453B"/>
      </bottom>
      <diagonal/>
    </border>
    <border>
      <left/>
      <right/>
      <top/>
      <bottom style="thin">
        <color rgb="FFE0A02E"/>
      </bottom>
      <diagonal/>
    </border>
    <border>
      <left style="thin">
        <color rgb="FFCBD8DC"/>
      </left>
      <right/>
      <top style="thin">
        <color rgb="FFCBD8DC"/>
      </top>
      <bottom/>
      <diagonal/>
    </border>
    <border>
      <left style="thin">
        <color rgb="FFCBD8DC"/>
      </left>
      <right/>
      <top/>
      <bottom style="thin">
        <color rgb="FFCBD8DC"/>
      </bottom>
      <diagonal/>
    </border>
    <border>
      <left style="thin">
        <color rgb="FFCBD8DC"/>
      </left>
      <right/>
      <top style="thin">
        <color rgb="FFCBD8DC"/>
      </top>
      <bottom style="thin">
        <color rgb="FFCBD8DC"/>
      </bottom>
      <diagonal/>
    </border>
    <border>
      <left/>
      <right/>
      <top style="thin">
        <color rgb="FFCBD8DC"/>
      </top>
      <bottom style="thin">
        <color rgb="FFCBD8DC"/>
      </bottom>
      <diagonal/>
    </border>
    <border>
      <left/>
      <right/>
      <top/>
      <bottom style="thin">
        <color rgb="FFCBD8DC"/>
      </bottom>
      <diagonal/>
    </border>
    <border>
      <left style="thin">
        <color rgb="FFCBD8DC"/>
      </left>
      <right/>
      <top/>
      <bottom/>
      <diagonal/>
    </border>
    <border>
      <left style="thin">
        <color rgb="FFCBD8DC"/>
      </left>
      <right style="thin">
        <color rgb="FFCBD8DC"/>
      </right>
      <top style="thin">
        <color rgb="FFCBD8DC"/>
      </top>
      <bottom style="thin">
        <color rgb="FFCBD8DC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1" fillId="8" borderId="7" xfId="0" applyFont="1" applyFill="1" applyBorder="1" applyAlignment="1">
      <alignment horizontal="left" vertical="center"/>
    </xf>
    <xf numFmtId="164" fontId="10" fillId="7" borderId="8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164" fontId="8" fillId="7" borderId="6" xfId="0" applyNumberFormat="1" applyFont="1" applyFill="1" applyBorder="1" applyAlignment="1">
      <alignment horizontal="left" vertical="center"/>
    </xf>
    <xf numFmtId="164" fontId="7" fillId="7" borderId="6" xfId="0" applyNumberFormat="1" applyFont="1" applyFill="1" applyBorder="1" applyAlignment="1">
      <alignment horizontal="left" vertical="center"/>
    </xf>
    <xf numFmtId="164" fontId="6" fillId="7" borderId="6" xfId="0" applyNumberFormat="1" applyFont="1" applyFill="1" applyBorder="1" applyAlignment="1">
      <alignment horizontal="left" vertical="center"/>
    </xf>
    <xf numFmtId="164" fontId="5" fillId="7" borderId="6" xfId="0" applyNumberFormat="1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7" borderId="7" xfId="0" applyFont="1" applyFill="1" applyBorder="1" applyAlignment="1">
      <alignment horizontal="left" vertical="center"/>
    </xf>
    <xf numFmtId="0" fontId="3" fillId="7" borderId="8" xfId="0" applyFont="1" applyFill="1" applyBorder="1" applyAlignment="1">
      <alignment vertical="center"/>
    </xf>
    <xf numFmtId="0" fontId="3" fillId="7" borderId="6" xfId="0" applyFont="1" applyFill="1" applyBorder="1" applyAlignment="1">
      <alignment horizontal="left" vertical="center"/>
    </xf>
    <xf numFmtId="0" fontId="3" fillId="7" borderId="9" xfId="0" applyFont="1" applyFill="1" applyBorder="1" applyAlignment="1">
      <alignment vertical="center"/>
    </xf>
    <xf numFmtId="0" fontId="13" fillId="7" borderId="10" xfId="0" applyFont="1" applyFill="1" applyBorder="1" applyAlignment="1">
      <alignment horizontal="left" vertical="center"/>
    </xf>
    <xf numFmtId="0" fontId="15" fillId="9" borderId="6" xfId="0" applyFont="1" applyFill="1" applyBorder="1" applyAlignment="1">
      <alignment horizontal="left" vertical="center"/>
    </xf>
    <xf numFmtId="0" fontId="3" fillId="9" borderId="9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left" vertical="center"/>
    </xf>
    <xf numFmtId="0" fontId="17" fillId="3" borderId="11" xfId="0" applyFont="1" applyFill="1" applyBorder="1" applyAlignment="1">
      <alignment horizontal="left" vertical="center"/>
    </xf>
    <xf numFmtId="0" fontId="17" fillId="3" borderId="11" xfId="0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164" fontId="19" fillId="0" borderId="11" xfId="0" applyNumberFormat="1" applyFont="1" applyBorder="1" applyAlignment="1">
      <alignment horizontal="right" vertical="center"/>
    </xf>
    <xf numFmtId="164" fontId="20" fillId="0" borderId="11" xfId="0" applyNumberFormat="1" applyFont="1" applyBorder="1" applyAlignment="1">
      <alignment horizontal="right" vertical="center"/>
    </xf>
    <xf numFmtId="164" fontId="15" fillId="0" borderId="11" xfId="0" applyNumberFormat="1" applyFont="1" applyBorder="1" applyAlignment="1">
      <alignment horizontal="right" vertical="center"/>
    </xf>
    <xf numFmtId="165" fontId="21" fillId="0" borderId="11" xfId="0" applyNumberFormat="1" applyFont="1" applyBorder="1" applyAlignment="1">
      <alignment horizontal="right" vertical="center"/>
    </xf>
    <xf numFmtId="0" fontId="22" fillId="4" borderId="11" xfId="0" applyFont="1" applyFill="1" applyBorder="1" applyAlignment="1">
      <alignment horizontal="left" vertical="center"/>
    </xf>
    <xf numFmtId="164" fontId="22" fillId="4" borderId="11" xfId="0" applyNumberFormat="1" applyFont="1" applyFill="1" applyBorder="1" applyAlignment="1">
      <alignment horizontal="right" vertical="center"/>
    </xf>
    <xf numFmtId="0" fontId="22" fillId="4" borderId="11" xfId="0" applyFont="1" applyFill="1" applyBorder="1" applyAlignment="1">
      <alignment horizontal="right" vertical="center"/>
    </xf>
    <xf numFmtId="0" fontId="22" fillId="2" borderId="11" xfId="0" applyFont="1" applyFill="1" applyBorder="1" applyAlignment="1">
      <alignment horizontal="left" vertical="center"/>
    </xf>
    <xf numFmtId="164" fontId="22" fillId="2" borderId="11" xfId="0" applyNumberFormat="1" applyFont="1" applyFill="1" applyBorder="1" applyAlignment="1">
      <alignment horizontal="right" vertical="center"/>
    </xf>
    <xf numFmtId="164" fontId="24" fillId="2" borderId="11" xfId="0" applyNumberFormat="1" applyFont="1" applyFill="1" applyBorder="1" applyAlignment="1">
      <alignment horizontal="right" vertical="center"/>
    </xf>
    <xf numFmtId="0" fontId="22" fillId="5" borderId="11" xfId="0" applyFont="1" applyFill="1" applyBorder="1" applyAlignment="1">
      <alignment horizontal="left" vertical="center"/>
    </xf>
    <xf numFmtId="164" fontId="22" fillId="5" borderId="11" xfId="0" applyNumberFormat="1" applyFont="1" applyFill="1" applyBorder="1" applyAlignment="1">
      <alignment horizontal="right" vertical="center"/>
    </xf>
    <xf numFmtId="0" fontId="22" fillId="5" borderId="11" xfId="0" applyFont="1" applyFill="1" applyBorder="1" applyAlignment="1">
      <alignment horizontal="right" vertical="center"/>
    </xf>
    <xf numFmtId="0" fontId="22" fillId="2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left" vertical="center"/>
    </xf>
    <xf numFmtId="0" fontId="26" fillId="10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left" vertical="center"/>
    </xf>
    <xf numFmtId="0" fontId="3" fillId="11" borderId="11" xfId="0" applyFont="1" applyFill="1" applyBorder="1" applyAlignment="1">
      <alignment horizontal="left" vertical="center"/>
    </xf>
    <xf numFmtId="0" fontId="27" fillId="11" borderId="11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right" vertical="center"/>
    </xf>
    <xf numFmtId="0" fontId="21" fillId="0" borderId="11" xfId="0" applyFont="1" applyBorder="1" applyAlignment="1">
      <alignment horizontal="center" vertical="center"/>
    </xf>
    <xf numFmtId="167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15" fillId="8" borderId="11" xfId="0" applyNumberFormat="1" applyFont="1" applyFill="1" applyBorder="1" applyAlignment="1">
      <alignment horizontal="right" vertical="center"/>
    </xf>
    <xf numFmtId="0" fontId="14" fillId="0" borderId="11" xfId="0" applyFont="1" applyBorder="1" applyAlignment="1">
      <alignment horizontal="left" vertical="center"/>
    </xf>
    <xf numFmtId="164" fontId="9" fillId="3" borderId="11" xfId="0" applyNumberFormat="1" applyFont="1" applyFill="1" applyBorder="1" applyAlignment="1">
      <alignment horizontal="right" vertical="center"/>
    </xf>
    <xf numFmtId="164" fontId="31" fillId="3" borderId="11" xfId="0" applyNumberFormat="1" applyFont="1" applyFill="1" applyBorder="1" applyAlignment="1">
      <alignment horizontal="right" vertical="center"/>
    </xf>
    <xf numFmtId="0" fontId="3" fillId="3" borderId="11" xfId="0" applyFont="1" applyFill="1" applyBorder="1" applyAlignment="1">
      <alignment vertical="center"/>
    </xf>
    <xf numFmtId="164" fontId="10" fillId="7" borderId="9" xfId="0" applyNumberFormat="1" applyFont="1" applyFill="1" applyBorder="1" applyAlignment="1">
      <alignment horizontal="right" vertical="center"/>
    </xf>
    <xf numFmtId="0" fontId="12" fillId="7" borderId="10" xfId="0" applyFont="1" applyFill="1" applyBorder="1" applyAlignment="1">
      <alignment horizontal="left" vertical="center"/>
    </xf>
    <xf numFmtId="0" fontId="14" fillId="7" borderId="0" xfId="0" applyFont="1" applyFill="1" applyAlignment="1">
      <alignment horizontal="left" vertical="center"/>
    </xf>
    <xf numFmtId="164" fontId="16" fillId="9" borderId="9" xfId="0" applyNumberFormat="1" applyFont="1" applyFill="1" applyBorder="1" applyAlignment="1">
      <alignment horizontal="right" vertical="center"/>
    </xf>
    <xf numFmtId="0" fontId="14" fillId="7" borderId="9" xfId="0" applyFont="1" applyFill="1" applyBorder="1" applyAlignment="1">
      <alignment horizontal="left" vertical="center"/>
    </xf>
    <xf numFmtId="0" fontId="18" fillId="10" borderId="7" xfId="0" applyFont="1" applyFill="1" applyBorder="1" applyAlignment="1">
      <alignment horizontal="left" vertical="center"/>
    </xf>
    <xf numFmtId="0" fontId="23" fillId="11" borderId="7" xfId="0" applyFont="1" applyFill="1" applyBorder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29" fillId="3" borderId="0" xfId="0" applyFont="1" applyFill="1" applyAlignment="1">
      <alignment horizontal="left" vertical="center"/>
    </xf>
    <xf numFmtId="0" fontId="30" fillId="8" borderId="0" xfId="0" applyFont="1" applyFill="1" applyAlignment="1">
      <alignment horizontal="left" vertical="center"/>
    </xf>
    <xf numFmtId="0" fontId="16" fillId="7" borderId="7" xfId="0" applyFont="1" applyFill="1" applyBorder="1" applyAlignment="1">
      <alignment horizontal="left" vertical="center"/>
    </xf>
    <xf numFmtId="1" fontId="16" fillId="7" borderId="7" xfId="0" applyNumberFormat="1" applyFont="1" applyFill="1" applyBorder="1" applyAlignment="1">
      <alignment horizontal="center" vertical="center"/>
    </xf>
    <xf numFmtId="164" fontId="16" fillId="7" borderId="7" xfId="0" applyNumberFormat="1" applyFont="1" applyFill="1" applyBorder="1" applyAlignment="1">
      <alignment horizontal="right" vertical="center"/>
    </xf>
    <xf numFmtId="0" fontId="12" fillId="7" borderId="0" xfId="0" applyFont="1" applyFill="1" applyAlignment="1">
      <alignment horizontal="left" vertical="center"/>
    </xf>
    <xf numFmtId="0" fontId="22" fillId="3" borderId="11" xfId="0" applyFont="1" applyFill="1" applyBorder="1" applyAlignment="1">
      <alignment horizontal="right" vertical="center"/>
    </xf>
  </cellXfs>
  <cellStyles count="1">
    <cellStyle name="Standard" xfId="0" builtinId="0"/>
  </cellStyles>
  <dxfs count="5">
    <dxf>
      <font>
        <b/>
        <sz val="10"/>
        <color rgb="FFC0453B"/>
        <name val="Calibri"/>
        <charset val="1"/>
      </font>
      <fill>
        <patternFill>
          <bgColor rgb="FFF7E5E2"/>
        </patternFill>
      </fill>
    </dxf>
    <dxf>
      <font>
        <b/>
        <sz val="10"/>
        <color rgb="FFC0453B"/>
        <name val="Calibri"/>
        <charset val="1"/>
      </font>
      <fill>
        <patternFill>
          <bgColor rgb="FFF7E5E2"/>
        </patternFill>
      </fill>
    </dxf>
    <dxf>
      <fill>
        <patternFill>
          <bgColor rgb="FFFBEFD6"/>
        </patternFill>
      </fill>
    </dxf>
    <dxf>
      <fill>
        <patternFill>
          <bgColor rgb="FFF4F8F9"/>
        </patternFill>
      </fill>
    </dxf>
    <dxf>
      <fill>
        <patternFill>
          <bgColor rgb="FFF4F8F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8863B"/>
      <rgbColor rgb="FF800080"/>
      <rgbColor rgb="FF11566A"/>
      <rgbColor rgb="FFD9D9D9"/>
      <rgbColor rgb="FF878787"/>
      <rgbColor rgb="FF9999FF"/>
      <rgbColor rgb="FFC0453B"/>
      <rgbColor rgb="FFFBEFD6"/>
      <rgbColor rgb="FFE4F1EA"/>
      <rgbColor rgb="FF660066"/>
      <rgbColor rgb="FFD98C2B"/>
      <rgbColor rgb="FF0066CC"/>
      <rgbColor rgb="FFCBD8DC"/>
      <rgbColor rgb="FF000080"/>
      <rgbColor rgb="FFFF00FF"/>
      <rgbColor rgb="FFFFFF00"/>
      <rgbColor rgb="FF00FFFF"/>
      <rgbColor rgb="FF800080"/>
      <rgbColor rgb="FF800000"/>
      <rgbColor rgb="FF4A7C8C"/>
      <rgbColor rgb="FF0000FF"/>
      <rgbColor rgb="FF00CCFF"/>
      <rgbColor rgb="FFE3EDF0"/>
      <rgbColor rgb="FFF4F8F9"/>
      <rgbColor rgb="FFFFFF99"/>
      <rgbColor rgb="FF99CCFF"/>
      <rgbColor rgb="FFFF99CC"/>
      <rgbColor rgb="FFCC99FF"/>
      <rgbColor rgb="FFF7E5E2"/>
      <rgbColor rgb="FF4F81BD"/>
      <rgbColor rgb="FF33CCCC"/>
      <rgbColor rgb="FF99CC00"/>
      <rgbColor rgb="FFFFCC00"/>
      <rgbColor rgb="FFE0A02E"/>
      <rgbColor rgb="FFFF6600"/>
      <rgbColor rgb="FF6C7A80"/>
      <rgbColor rgb="FF6B8F9C"/>
      <rgbColor rgb="FF0E3D49"/>
      <rgbColor rgb="FF2F8F5B"/>
      <rgbColor rgb="FF003300"/>
      <rgbColor rgb="FF333300"/>
      <rgbColor rgb="FF993300"/>
      <rgbColor rgb="FF8C5A3B"/>
      <rgbColor rgb="FF333399"/>
      <rgbColor rgb="FF2334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Einnahmen &amp; Ausgaben je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Übersicht!$B$16</c:f>
              <c:strCache>
                <c:ptCount val="1"/>
                <c:pt idx="0">
                  <c:v>Einnahmen</c:v>
                </c:pt>
              </c:strCache>
            </c:strRef>
          </c:tx>
          <c:spPr>
            <a:solidFill>
              <a:srgbClr val="2F8F5B"/>
            </a:solidFill>
            <a:ln w="0">
              <a:solidFill>
                <a:srgbClr val="2F8F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Übersicht!$A$17:$A$28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Übersicht!$B$17:$B$28</c:f>
              <c:numCache>
                <c:formatCode>#,##0.00" €"</c:formatCode>
                <c:ptCount val="12"/>
                <c:pt idx="0">
                  <c:v>1455</c:v>
                </c:pt>
                <c:pt idx="1">
                  <c:v>176.5</c:v>
                </c:pt>
                <c:pt idx="2">
                  <c:v>1230</c:v>
                </c:pt>
                <c:pt idx="3">
                  <c:v>1260</c:v>
                </c:pt>
                <c:pt idx="4">
                  <c:v>600</c:v>
                </c:pt>
                <c:pt idx="5">
                  <c:v>1035</c:v>
                </c:pt>
                <c:pt idx="6">
                  <c:v>500</c:v>
                </c:pt>
                <c:pt idx="7">
                  <c:v>0</c:v>
                </c:pt>
                <c:pt idx="8">
                  <c:v>1250</c:v>
                </c:pt>
                <c:pt idx="9">
                  <c:v>12.8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3A-4034-932A-1463F09383DE}"/>
            </c:ext>
          </c:extLst>
        </c:ser>
        <c:ser>
          <c:idx val="1"/>
          <c:order val="1"/>
          <c:tx>
            <c:strRef>
              <c:f>Übersicht!$C$16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rgbClr val="C0453B"/>
            </a:solidFill>
            <a:ln w="0">
              <a:solidFill>
                <a:srgbClr val="C0453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Übersicht!$A$17:$A$28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Übersicht!$C$17:$C$28</c:f>
              <c:numCache>
                <c:formatCode>#,##0.00" €"</c:formatCode>
                <c:ptCount val="12"/>
                <c:pt idx="0">
                  <c:v>368.6</c:v>
                </c:pt>
                <c:pt idx="1">
                  <c:v>509</c:v>
                </c:pt>
                <c:pt idx="2">
                  <c:v>870.3</c:v>
                </c:pt>
                <c:pt idx="3">
                  <c:v>382.4</c:v>
                </c:pt>
                <c:pt idx="4">
                  <c:v>354.2</c:v>
                </c:pt>
                <c:pt idx="5">
                  <c:v>730</c:v>
                </c:pt>
                <c:pt idx="6">
                  <c:v>347.5</c:v>
                </c:pt>
                <c:pt idx="7">
                  <c:v>0</c:v>
                </c:pt>
                <c:pt idx="8">
                  <c:v>320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3A-4034-932A-1463F09383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9347072"/>
        <c:axId val="69241490"/>
      </c:barChart>
      <c:catAx>
        <c:axId val="1934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9241490"/>
        <c:crosses val="autoZero"/>
        <c:auto val="1"/>
        <c:lblAlgn val="ctr"/>
        <c:lblOffset val="100"/>
        <c:noMultiLvlLbl val="0"/>
      </c:catAx>
      <c:valAx>
        <c:axId val="69241490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9347072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Ausgabenstruktur nach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1566A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670-40E6-A4B3-F75E1F1F3D7F}"/>
              </c:ext>
            </c:extLst>
          </c:dPt>
          <c:dPt>
            <c:idx val="1"/>
            <c:bubble3D val="0"/>
            <c:spPr>
              <a:solidFill>
                <a:srgbClr val="E0A02E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670-40E6-A4B3-F75E1F1F3D7F}"/>
              </c:ext>
            </c:extLst>
          </c:dPt>
          <c:dPt>
            <c:idx val="2"/>
            <c:bubble3D val="0"/>
            <c:spPr>
              <a:solidFill>
                <a:srgbClr val="2F8F5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670-40E6-A4B3-F75E1F1F3D7F}"/>
              </c:ext>
            </c:extLst>
          </c:dPt>
          <c:dPt>
            <c:idx val="3"/>
            <c:bubble3D val="0"/>
            <c:spPr>
              <a:solidFill>
                <a:srgbClr val="C0453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670-40E6-A4B3-F75E1F1F3D7F}"/>
              </c:ext>
            </c:extLst>
          </c:dPt>
          <c:dPt>
            <c:idx val="4"/>
            <c:bubble3D val="0"/>
            <c:spPr>
              <a:solidFill>
                <a:srgbClr val="6B8F9C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670-40E6-A4B3-F75E1F1F3D7F}"/>
              </c:ext>
            </c:extLst>
          </c:dPt>
          <c:dPt>
            <c:idx val="5"/>
            <c:bubble3D val="0"/>
            <c:spPr>
              <a:solidFill>
                <a:srgbClr val="D98C2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670-40E6-A4B3-F75E1F1F3D7F}"/>
              </c:ext>
            </c:extLst>
          </c:dPt>
          <c:dPt>
            <c:idx val="6"/>
            <c:bubble3D val="0"/>
            <c:spPr>
              <a:solidFill>
                <a:srgbClr val="4A7C8C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670-40E6-A4B3-F75E1F1F3D7F}"/>
              </c:ext>
            </c:extLst>
          </c:dPt>
          <c:dPt>
            <c:idx val="7"/>
            <c:bubble3D val="0"/>
            <c:spPr>
              <a:solidFill>
                <a:srgbClr val="A8863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670-40E6-A4B3-F75E1F1F3D7F}"/>
              </c:ext>
            </c:extLst>
          </c:dPt>
          <c:dPt>
            <c:idx val="8"/>
            <c:bubble3D val="0"/>
            <c:spPr>
              <a:solidFill>
                <a:srgbClr val="8C5A3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670-40E6-A4B3-F75E1F1F3D7F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1670-40E6-A4B3-F75E1F1F3D7F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1670-40E6-A4B3-F75E1F1F3D7F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1670-40E6-A4B3-F75E1F1F3D7F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1670-40E6-A4B3-F75E1F1F3D7F}"/>
                </c:ext>
              </c:extLst>
            </c:dLbl>
            <c:dLbl>
              <c:idx val="4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1670-40E6-A4B3-F75E1F1F3D7F}"/>
                </c:ext>
              </c:extLst>
            </c:dLbl>
            <c:dLbl>
              <c:idx val="5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1670-40E6-A4B3-F75E1F1F3D7F}"/>
                </c:ext>
              </c:extLst>
            </c:dLbl>
            <c:dLbl>
              <c:idx val="6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D-1670-40E6-A4B3-F75E1F1F3D7F}"/>
                </c:ext>
              </c:extLst>
            </c:dLbl>
            <c:dLbl>
              <c:idx val="7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F-1670-40E6-A4B3-F75E1F1F3D7F}"/>
                </c:ext>
              </c:extLst>
            </c:dLbl>
            <c:dLbl>
              <c:idx val="8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1-1670-40E6-A4B3-F75E1F1F3D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Übersicht!$F$30:$F$38</c:f>
              <c:strCache>
                <c:ptCount val="9"/>
                <c:pt idx="0">
                  <c:v>Miete / Raumkosten</c:v>
                </c:pt>
                <c:pt idx="1">
                  <c:v>Material / Ausstattung</c:v>
                </c:pt>
                <c:pt idx="2">
                  <c:v>Veranstaltungskosten</c:v>
                </c:pt>
                <c:pt idx="3">
                  <c:v>Versicherungen</c:v>
                </c:pt>
                <c:pt idx="4">
                  <c:v>Verwaltung / Büro</c:v>
                </c:pt>
                <c:pt idx="5">
                  <c:v>Gebühren / Beiträge</c:v>
                </c:pt>
                <c:pt idx="6">
                  <c:v>Fahrtkosten</c:v>
                </c:pt>
                <c:pt idx="7">
                  <c:v>Porto / Kommunikation</c:v>
                </c:pt>
                <c:pt idx="8">
                  <c:v>Sonstige Ausgaben</c:v>
                </c:pt>
              </c:strCache>
            </c:strRef>
          </c:cat>
          <c:val>
            <c:numRef>
              <c:f>Übersicht!$G$30:$G$38</c:f>
              <c:numCache>
                <c:formatCode>#,##0.00" €"</c:formatCode>
                <c:ptCount val="9"/>
                <c:pt idx="0">
                  <c:v>2560</c:v>
                </c:pt>
                <c:pt idx="1">
                  <c:v>264.89999999999998</c:v>
                </c:pt>
                <c:pt idx="2">
                  <c:v>695.4</c:v>
                </c:pt>
                <c:pt idx="3">
                  <c:v>189</c:v>
                </c:pt>
                <c:pt idx="4">
                  <c:v>48.6</c:v>
                </c:pt>
                <c:pt idx="5">
                  <c:v>27.5</c:v>
                </c:pt>
                <c:pt idx="6">
                  <c:v>62.4</c:v>
                </c:pt>
                <c:pt idx="7">
                  <c:v>34.200000000000003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670-40E6-A4B3-F75E1F1F3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40</xdr:row>
      <xdr:rowOff>0</xdr:rowOff>
    </xdr:from>
    <xdr:to>
      <xdr:col>4</xdr:col>
      <xdr:colOff>752475</xdr:colOff>
      <xdr:row>55</xdr:row>
      <xdr:rowOff>93960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628650</xdr:colOff>
      <xdr:row>40</xdr:row>
      <xdr:rowOff>0</xdr:rowOff>
    </xdr:from>
    <xdr:to>
      <xdr:col>8</xdr:col>
      <xdr:colOff>13440</xdr:colOff>
      <xdr:row>55</xdr:row>
      <xdr:rowOff>93960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1566A"/>
    <pageSetUpPr fitToPage="1"/>
  </sheetPr>
  <dimension ref="A1:H39"/>
  <sheetViews>
    <sheetView showGridLines="0" tabSelected="1" zoomScaleNormal="100" workbookViewId="0">
      <selection activeCell="J72" sqref="J72"/>
    </sheetView>
  </sheetViews>
  <sheetFormatPr baseColWidth="10" defaultColWidth="8.7109375" defaultRowHeight="15" x14ac:dyDescent="0.25"/>
  <cols>
    <col min="1" max="1" width="17" customWidth="1"/>
    <col min="2" max="2" width="13" customWidth="1"/>
    <col min="3" max="3" width="14" customWidth="1"/>
    <col min="4" max="4" width="13" customWidth="1"/>
    <col min="5" max="5" width="14" customWidth="1"/>
    <col min="6" max="6" width="20" customWidth="1"/>
    <col min="7" max="7" width="13" customWidth="1"/>
    <col min="8" max="8" width="11" customWidth="1"/>
  </cols>
  <sheetData>
    <row r="1" spans="1:8" ht="33.7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3" t="str">
        <f>Kassenbuch!$C$3&amp;"   ·   Geschäftsjahr "&amp;Kassenbuch!$I$3</f>
        <v>Musterverein e.V.   ·   Geschäftsjahr 2026</v>
      </c>
      <c r="B2" s="13"/>
      <c r="C2" s="13"/>
      <c r="D2" s="13"/>
      <c r="E2" s="13"/>
      <c r="F2" s="13"/>
      <c r="G2" s="13"/>
      <c r="H2" s="13"/>
    </row>
    <row r="3" spans="1:8" ht="6" customHeight="1" x14ac:dyDescent="0.25"/>
    <row r="4" spans="1:8" ht="6" customHeight="1" x14ac:dyDescent="0.25">
      <c r="A4" s="12"/>
      <c r="B4" s="12"/>
      <c r="C4" s="11"/>
      <c r="D4" s="11"/>
      <c r="E4" s="10"/>
      <c r="F4" s="10"/>
      <c r="G4" s="9"/>
      <c r="H4" s="9"/>
    </row>
    <row r="5" spans="1:8" ht="15.75" customHeight="1" x14ac:dyDescent="0.25">
      <c r="A5" s="8" t="s">
        <v>1</v>
      </c>
      <c r="B5" s="8"/>
      <c r="C5" s="8" t="s">
        <v>2</v>
      </c>
      <c r="D5" s="8"/>
      <c r="E5" s="8" t="s">
        <v>3</v>
      </c>
      <c r="F5" s="8"/>
      <c r="G5" s="8" t="s">
        <v>4</v>
      </c>
      <c r="H5" s="8"/>
    </row>
    <row r="6" spans="1:8" ht="30" customHeight="1" x14ac:dyDescent="0.25">
      <c r="A6" s="7">
        <f>Kassenbuch!$I$4</f>
        <v>1250</v>
      </c>
      <c r="B6" s="7"/>
      <c r="C6" s="6">
        <f>SUM(Kassenbuch!$G$8:$G$100)</f>
        <v>7519.3</v>
      </c>
      <c r="D6" s="6"/>
      <c r="E6" s="5">
        <f>SUM(Kassenbuch!$H$8:$H$100)</f>
        <v>3882</v>
      </c>
      <c r="F6" s="5"/>
      <c r="G6" s="4">
        <f>A6+C6-E6</f>
        <v>4887.2999999999993</v>
      </c>
      <c r="H6" s="4"/>
    </row>
    <row r="7" spans="1:8" ht="7.5" customHeight="1" x14ac:dyDescent="0.25"/>
    <row r="8" spans="1:8" ht="21.75" customHeight="1" x14ac:dyDescent="0.25">
      <c r="A8" s="3" t="str">
        <f>" KASSENBERICHT "&amp;Kassenbuch!$I$3</f>
        <v xml:space="preserve"> KASSENBERICHT 2026</v>
      </c>
      <c r="B8" s="3"/>
      <c r="C8" s="3"/>
      <c r="D8" s="3"/>
      <c r="E8" s="3"/>
      <c r="F8" s="3"/>
      <c r="G8" s="3"/>
      <c r="H8" s="3"/>
    </row>
    <row r="9" spans="1:8" x14ac:dyDescent="0.25">
      <c r="A9" s="15" t="s">
        <v>5</v>
      </c>
      <c r="B9" s="16"/>
      <c r="C9" s="2">
        <f>A6</f>
        <v>1250</v>
      </c>
      <c r="D9" s="2"/>
      <c r="E9" s="1" t="s">
        <v>6</v>
      </c>
      <c r="F9" s="1"/>
      <c r="G9" s="1"/>
      <c r="H9" s="1"/>
    </row>
    <row r="10" spans="1:8" x14ac:dyDescent="0.25">
      <c r="A10" s="17" t="s">
        <v>7</v>
      </c>
      <c r="B10" s="18"/>
      <c r="C10" s="54">
        <f>C6</f>
        <v>7519.3</v>
      </c>
      <c r="D10" s="54"/>
      <c r="E10" s="55" t="s">
        <v>8</v>
      </c>
      <c r="F10" s="55"/>
      <c r="G10" s="55"/>
      <c r="H10" s="55"/>
    </row>
    <row r="11" spans="1:8" x14ac:dyDescent="0.25">
      <c r="A11" s="17" t="s">
        <v>9</v>
      </c>
      <c r="B11" s="18"/>
      <c r="C11" s="54">
        <f>E6</f>
        <v>3882</v>
      </c>
      <c r="D11" s="54"/>
      <c r="E11" s="19" t="s">
        <v>10</v>
      </c>
      <c r="F11" s="56" t="s">
        <v>11</v>
      </c>
      <c r="G11" s="56"/>
      <c r="H11" s="56"/>
    </row>
    <row r="12" spans="1:8" x14ac:dyDescent="0.25">
      <c r="A12" s="20" t="s">
        <v>4</v>
      </c>
      <c r="B12" s="21"/>
      <c r="C12" s="57">
        <f>A6+C10-C11</f>
        <v>4887.2999999999993</v>
      </c>
      <c r="D12" s="57"/>
      <c r="E12" s="19" t="s">
        <v>12</v>
      </c>
      <c r="F12" s="56" t="s">
        <v>11</v>
      </c>
      <c r="G12" s="56"/>
      <c r="H12" s="56"/>
    </row>
    <row r="13" spans="1:8" x14ac:dyDescent="0.25">
      <c r="A13" s="17" t="s">
        <v>13</v>
      </c>
      <c r="B13" s="18"/>
      <c r="C13" s="54">
        <f>C6-E6</f>
        <v>3637.3</v>
      </c>
      <c r="D13" s="54"/>
      <c r="E13" s="22" t="s">
        <v>14</v>
      </c>
      <c r="F13" s="58" t="s">
        <v>11</v>
      </c>
      <c r="G13" s="58"/>
      <c r="H13" s="58"/>
    </row>
    <row r="14" spans="1:8" ht="7.5" customHeight="1" x14ac:dyDescent="0.25"/>
    <row r="15" spans="1:8" ht="19.5" customHeight="1" x14ac:dyDescent="0.25">
      <c r="A15" s="3" t="s">
        <v>15</v>
      </c>
      <c r="B15" s="3"/>
      <c r="C15" s="3"/>
      <c r="D15" s="3"/>
      <c r="F15" s="3" t="s">
        <v>16</v>
      </c>
      <c r="G15" s="3"/>
      <c r="H15" s="3"/>
    </row>
    <row r="16" spans="1:8" x14ac:dyDescent="0.25">
      <c r="A16" s="23" t="s">
        <v>17</v>
      </c>
      <c r="B16" s="24" t="s">
        <v>18</v>
      </c>
      <c r="C16" s="24" t="s">
        <v>19</v>
      </c>
      <c r="D16" s="24" t="s">
        <v>20</v>
      </c>
      <c r="F16" s="59" t="s">
        <v>21</v>
      </c>
      <c r="G16" s="59"/>
      <c r="H16" s="59"/>
    </row>
    <row r="17" spans="1:8" x14ac:dyDescent="0.25">
      <c r="A17" s="25" t="s">
        <v>22</v>
      </c>
      <c r="B17" s="26">
        <f>SUMIFS(Kassenbuch!$G$8:$G$100,Kassenbuch!$B$8:$B$100,"&gt;="&amp;DATE(Kassenbuch!$I$3,1,1),Kassenbuch!$B$8:$B$100,"&lt;"&amp;DATE(Kassenbuch!$I$3,1+1,1))</f>
        <v>1455</v>
      </c>
      <c r="C17" s="27">
        <f>SUMIFS(Kassenbuch!$H$8:$H$100,Kassenbuch!$B$8:$B$100,"&gt;="&amp;DATE(Kassenbuch!$I$3,1,1),Kassenbuch!$B$8:$B$100,"&lt;"&amp;DATE(Kassenbuch!$I$3,1+1,1))</f>
        <v>368.6</v>
      </c>
      <c r="D17" s="28">
        <f t="shared" ref="D17:D29" si="0">B17-C17</f>
        <v>1086.4000000000001</v>
      </c>
      <c r="F17" s="23" t="s">
        <v>23</v>
      </c>
      <c r="G17" s="24" t="s">
        <v>24</v>
      </c>
      <c r="H17" s="24" t="s">
        <v>25</v>
      </c>
    </row>
    <row r="18" spans="1:8" x14ac:dyDescent="0.25">
      <c r="A18" s="25" t="s">
        <v>26</v>
      </c>
      <c r="B18" s="26">
        <f>SUMIFS(Kassenbuch!$G$8:$G$100,Kassenbuch!$B$8:$B$100,"&gt;="&amp;DATE(Kassenbuch!$I$3,2,1),Kassenbuch!$B$8:$B$100,"&lt;"&amp;DATE(Kassenbuch!$I$3,2+1,1))</f>
        <v>176.5</v>
      </c>
      <c r="C18" s="27">
        <f>SUMIFS(Kassenbuch!$H$8:$H$100,Kassenbuch!$B$8:$B$100,"&gt;="&amp;DATE(Kassenbuch!$I$3,2,1),Kassenbuch!$B$8:$B$100,"&lt;"&amp;DATE(Kassenbuch!$I$3,2+1,1))</f>
        <v>509</v>
      </c>
      <c r="D18" s="28">
        <f t="shared" si="0"/>
        <v>-332.5</v>
      </c>
      <c r="F18" s="25" t="str">
        <f>Kategorien!$B$6</f>
        <v>Mitgliedsbeiträge</v>
      </c>
      <c r="G18" s="26">
        <f>SUMIFS(Kassenbuch!$G$8:$G$100,Kassenbuch!$E$8:$E$100,$F18)</f>
        <v>3750</v>
      </c>
      <c r="H18" s="29">
        <f t="shared" ref="H18:H25" si="1">IFERROR(G18/$G$26,0)</f>
        <v>0.49871663585706116</v>
      </c>
    </row>
    <row r="19" spans="1:8" x14ac:dyDescent="0.25">
      <c r="A19" s="25" t="s">
        <v>27</v>
      </c>
      <c r="B19" s="26">
        <f>SUMIFS(Kassenbuch!$G$8:$G$100,Kassenbuch!$B$8:$B$100,"&gt;="&amp;DATE(Kassenbuch!$I$3,3,1),Kassenbuch!$B$8:$B$100,"&lt;"&amp;DATE(Kassenbuch!$I$3,3+1,1))</f>
        <v>1230</v>
      </c>
      <c r="C19" s="27">
        <f>SUMIFS(Kassenbuch!$H$8:$H$100,Kassenbuch!$B$8:$B$100,"&gt;="&amp;DATE(Kassenbuch!$I$3,3,1),Kassenbuch!$B$8:$B$100,"&lt;"&amp;DATE(Kassenbuch!$I$3,3+1,1))</f>
        <v>870.3</v>
      </c>
      <c r="D19" s="28">
        <f t="shared" si="0"/>
        <v>359.70000000000005</v>
      </c>
      <c r="F19" s="25" t="str">
        <f>Kategorien!$B$7</f>
        <v>Spenden</v>
      </c>
      <c r="G19" s="26">
        <f>SUMIFS(Kassenbuch!$G$8:$G$100,Kassenbuch!$E$8:$E$100,$F19)</f>
        <v>560</v>
      </c>
      <c r="H19" s="29">
        <f t="shared" si="1"/>
        <v>7.4475017621321138E-2</v>
      </c>
    </row>
    <row r="20" spans="1:8" x14ac:dyDescent="0.25">
      <c r="A20" s="25" t="s">
        <v>28</v>
      </c>
      <c r="B20" s="26">
        <f>SUMIFS(Kassenbuch!$G$8:$G$100,Kassenbuch!$B$8:$B$100,"&gt;="&amp;DATE(Kassenbuch!$I$3,4,1),Kassenbuch!$B$8:$B$100,"&lt;"&amp;DATE(Kassenbuch!$I$3,4+1,1))</f>
        <v>1260</v>
      </c>
      <c r="C20" s="27">
        <f>SUMIFS(Kassenbuch!$H$8:$H$100,Kassenbuch!$B$8:$B$100,"&gt;="&amp;DATE(Kassenbuch!$I$3,4,1),Kassenbuch!$B$8:$B$100,"&lt;"&amp;DATE(Kassenbuch!$I$3,4+1,1))</f>
        <v>382.4</v>
      </c>
      <c r="D20" s="28">
        <f t="shared" si="0"/>
        <v>877.6</v>
      </c>
      <c r="F20" s="25" t="str">
        <f>Kategorien!$B$8</f>
        <v>Veranstaltungen</v>
      </c>
      <c r="G20" s="26">
        <f>SUMIFS(Kassenbuch!$G$8:$G$100,Kassenbuch!$E$8:$E$100,$F20)</f>
        <v>1120</v>
      </c>
      <c r="H20" s="29">
        <f t="shared" si="1"/>
        <v>0.14895003524264228</v>
      </c>
    </row>
    <row r="21" spans="1:8" x14ac:dyDescent="0.25">
      <c r="A21" s="25" t="s">
        <v>29</v>
      </c>
      <c r="B21" s="26">
        <f>SUMIFS(Kassenbuch!$G$8:$G$100,Kassenbuch!$B$8:$B$100,"&gt;="&amp;DATE(Kassenbuch!$I$3,5,1),Kassenbuch!$B$8:$B$100,"&lt;"&amp;DATE(Kassenbuch!$I$3,5+1,1))</f>
        <v>600</v>
      </c>
      <c r="C21" s="27">
        <f>SUMIFS(Kassenbuch!$H$8:$H$100,Kassenbuch!$B$8:$B$100,"&gt;="&amp;DATE(Kassenbuch!$I$3,5,1),Kassenbuch!$B$8:$B$100,"&lt;"&amp;DATE(Kassenbuch!$I$3,5+1,1))</f>
        <v>354.2</v>
      </c>
      <c r="D21" s="28">
        <f t="shared" si="0"/>
        <v>245.8</v>
      </c>
      <c r="F21" s="25" t="str">
        <f>Kategorien!$B$9</f>
        <v>Sponsoring</v>
      </c>
      <c r="G21" s="26">
        <f>SUMIFS(Kassenbuch!$G$8:$G$100,Kassenbuch!$E$8:$E$100,$F21)</f>
        <v>1300</v>
      </c>
      <c r="H21" s="29">
        <f t="shared" si="1"/>
        <v>0.17288843376378119</v>
      </c>
    </row>
    <row r="22" spans="1:8" x14ac:dyDescent="0.25">
      <c r="A22" s="25" t="s">
        <v>30</v>
      </c>
      <c r="B22" s="26">
        <f>SUMIFS(Kassenbuch!$G$8:$G$100,Kassenbuch!$B$8:$B$100,"&gt;="&amp;DATE(Kassenbuch!$I$3,6,1),Kassenbuch!$B$8:$B$100,"&lt;"&amp;DATE(Kassenbuch!$I$3,6+1,1))</f>
        <v>1035</v>
      </c>
      <c r="C22" s="27">
        <f>SUMIFS(Kassenbuch!$H$8:$H$100,Kassenbuch!$B$8:$B$100,"&gt;="&amp;DATE(Kassenbuch!$I$3,6,1),Kassenbuch!$B$8:$B$100,"&lt;"&amp;DATE(Kassenbuch!$I$3,6+1,1))</f>
        <v>730</v>
      </c>
      <c r="D22" s="28">
        <f t="shared" si="0"/>
        <v>305</v>
      </c>
      <c r="F22" s="25" t="str">
        <f>Kategorien!$B$10</f>
        <v>Zuschüsse</v>
      </c>
      <c r="G22" s="26">
        <f>SUMIFS(Kassenbuch!$G$8:$G$100,Kassenbuch!$E$8:$E$100,$F22)</f>
        <v>600</v>
      </c>
      <c r="H22" s="29">
        <f t="shared" si="1"/>
        <v>7.9794661737129791E-2</v>
      </c>
    </row>
    <row r="23" spans="1:8" x14ac:dyDescent="0.25">
      <c r="A23" s="25" t="s">
        <v>31</v>
      </c>
      <c r="B23" s="26">
        <f>SUMIFS(Kassenbuch!$G$8:$G$100,Kassenbuch!$B$8:$B$100,"&gt;="&amp;DATE(Kassenbuch!$I$3,7,1),Kassenbuch!$B$8:$B$100,"&lt;"&amp;DATE(Kassenbuch!$I$3,7+1,1))</f>
        <v>500</v>
      </c>
      <c r="C23" s="27">
        <f>SUMIFS(Kassenbuch!$H$8:$H$100,Kassenbuch!$B$8:$B$100,"&gt;="&amp;DATE(Kassenbuch!$I$3,7,1),Kassenbuch!$B$8:$B$100,"&lt;"&amp;DATE(Kassenbuch!$I$3,7+1,1))</f>
        <v>347.5</v>
      </c>
      <c r="D23" s="28">
        <f t="shared" si="0"/>
        <v>152.5</v>
      </c>
      <c r="F23" s="25" t="str">
        <f>Kategorien!$B$11</f>
        <v>Verkauf / Basar</v>
      </c>
      <c r="G23" s="26">
        <f>SUMIFS(Kassenbuch!$G$8:$G$100,Kassenbuch!$E$8:$E$100,$F23)</f>
        <v>176.5</v>
      </c>
      <c r="H23" s="29">
        <f t="shared" si="1"/>
        <v>2.3472929661005677E-2</v>
      </c>
    </row>
    <row r="24" spans="1:8" x14ac:dyDescent="0.25">
      <c r="A24" s="25" t="s">
        <v>32</v>
      </c>
      <c r="B24" s="26">
        <f>SUMIFS(Kassenbuch!$G$8:$G$100,Kassenbuch!$B$8:$B$100,"&gt;="&amp;DATE(Kassenbuch!$I$3,8,1),Kassenbuch!$B$8:$B$100,"&lt;"&amp;DATE(Kassenbuch!$I$3,8+1,1))</f>
        <v>0</v>
      </c>
      <c r="C24" s="27">
        <f>SUMIFS(Kassenbuch!$H$8:$H$100,Kassenbuch!$B$8:$B$100,"&gt;="&amp;DATE(Kassenbuch!$I$3,8,1),Kassenbuch!$B$8:$B$100,"&lt;"&amp;DATE(Kassenbuch!$I$3,8+1,1))</f>
        <v>0</v>
      </c>
      <c r="D24" s="28">
        <f t="shared" si="0"/>
        <v>0</v>
      </c>
      <c r="F24" s="25" t="str">
        <f>Kategorien!$B$12</f>
        <v>Zinserträge</v>
      </c>
      <c r="G24" s="26">
        <f>SUMIFS(Kassenbuch!$G$8:$G$100,Kassenbuch!$E$8:$E$100,$F24)</f>
        <v>12.8</v>
      </c>
      <c r="H24" s="29">
        <f t="shared" si="1"/>
        <v>1.7022861170587688E-3</v>
      </c>
    </row>
    <row r="25" spans="1:8" x14ac:dyDescent="0.25">
      <c r="A25" s="25" t="s">
        <v>33</v>
      </c>
      <c r="B25" s="26">
        <f>SUMIFS(Kassenbuch!$G$8:$G$100,Kassenbuch!$B$8:$B$100,"&gt;="&amp;DATE(Kassenbuch!$I$3,9,1),Kassenbuch!$B$8:$B$100,"&lt;"&amp;DATE(Kassenbuch!$I$3,9+1,1))</f>
        <v>1250</v>
      </c>
      <c r="C25" s="27">
        <f>SUMIFS(Kassenbuch!$H$8:$H$100,Kassenbuch!$B$8:$B$100,"&gt;="&amp;DATE(Kassenbuch!$I$3,9,1),Kassenbuch!$B$8:$B$100,"&lt;"&amp;DATE(Kassenbuch!$I$3,9+1,1))</f>
        <v>320</v>
      </c>
      <c r="D25" s="28">
        <f t="shared" si="0"/>
        <v>930</v>
      </c>
      <c r="F25" s="25" t="str">
        <f>Kategorien!$B$13</f>
        <v>Sonstige Einnahmen</v>
      </c>
      <c r="G25" s="26">
        <f>SUMIFS(Kassenbuch!$G$8:$G$100,Kassenbuch!$E$8:$E$100,$F25)</f>
        <v>0</v>
      </c>
      <c r="H25" s="29">
        <f t="shared" si="1"/>
        <v>0</v>
      </c>
    </row>
    <row r="26" spans="1:8" x14ac:dyDescent="0.25">
      <c r="A26" s="25" t="s">
        <v>34</v>
      </c>
      <c r="B26" s="26">
        <f>SUMIFS(Kassenbuch!$G$8:$G$100,Kassenbuch!$B$8:$B$100,"&gt;="&amp;DATE(Kassenbuch!$I$3,10,1),Kassenbuch!$B$8:$B$100,"&lt;"&amp;DATE(Kassenbuch!$I$3,10+1,1))</f>
        <v>12.8</v>
      </c>
      <c r="C26" s="27">
        <f>SUMIFS(Kassenbuch!$H$8:$H$100,Kassenbuch!$B$8:$B$100,"&gt;="&amp;DATE(Kassenbuch!$I$3,10,1),Kassenbuch!$B$8:$B$100,"&lt;"&amp;DATE(Kassenbuch!$I$3,10+1,1))</f>
        <v>0</v>
      </c>
      <c r="D26" s="28">
        <f t="shared" si="0"/>
        <v>12.8</v>
      </c>
      <c r="F26" s="30" t="s">
        <v>35</v>
      </c>
      <c r="G26" s="31">
        <f>SUM(G18:G25)</f>
        <v>7519.3</v>
      </c>
      <c r="H26" s="32"/>
    </row>
    <row r="27" spans="1:8" x14ac:dyDescent="0.25">
      <c r="A27" s="25" t="s">
        <v>36</v>
      </c>
      <c r="B27" s="26">
        <f>SUMIFS(Kassenbuch!$G$8:$G$100,Kassenbuch!$B$8:$B$100,"&gt;="&amp;DATE(Kassenbuch!$I$3,11,1),Kassenbuch!$B$8:$B$100,"&lt;"&amp;DATE(Kassenbuch!$I$3,11+1,1))</f>
        <v>0</v>
      </c>
      <c r="C27" s="27">
        <f>SUMIFS(Kassenbuch!$H$8:$H$100,Kassenbuch!$B$8:$B$100,"&gt;="&amp;DATE(Kassenbuch!$I$3,11,1),Kassenbuch!$B$8:$B$100,"&lt;"&amp;DATE(Kassenbuch!$I$3,11+1,1))</f>
        <v>0</v>
      </c>
      <c r="D27" s="28">
        <f t="shared" si="0"/>
        <v>0</v>
      </c>
    </row>
    <row r="28" spans="1:8" x14ac:dyDescent="0.25">
      <c r="A28" s="25" t="s">
        <v>37</v>
      </c>
      <c r="B28" s="26">
        <f>SUMIFS(Kassenbuch!$G$8:$G$100,Kassenbuch!$B$8:$B$100,"&gt;="&amp;DATE(Kassenbuch!$I$3,12,1),Kassenbuch!$B$8:$B$100,"&lt;"&amp;DATE(Kassenbuch!$I$3,12+1,1))</f>
        <v>0</v>
      </c>
      <c r="C28" s="27">
        <f>SUMIFS(Kassenbuch!$H$8:$H$100,Kassenbuch!$B$8:$B$100,"&gt;="&amp;DATE(Kassenbuch!$I$3,12,1),Kassenbuch!$B$8:$B$100,"&lt;"&amp;DATE(Kassenbuch!$I$3,12+1,1))</f>
        <v>0</v>
      </c>
      <c r="D28" s="28">
        <f t="shared" si="0"/>
        <v>0</v>
      </c>
      <c r="F28" s="60" t="s">
        <v>38</v>
      </c>
      <c r="G28" s="60"/>
      <c r="H28" s="60"/>
    </row>
    <row r="29" spans="1:8" x14ac:dyDescent="0.25">
      <c r="A29" s="33" t="s">
        <v>39</v>
      </c>
      <c r="B29" s="34">
        <f>SUM(B17:B28)</f>
        <v>7519.3</v>
      </c>
      <c r="C29" s="34">
        <f>SUM(C17:C28)</f>
        <v>3882</v>
      </c>
      <c r="D29" s="35">
        <f t="shared" si="0"/>
        <v>3637.3</v>
      </c>
      <c r="F29" s="23" t="s">
        <v>23</v>
      </c>
      <c r="G29" s="24" t="s">
        <v>24</v>
      </c>
      <c r="H29" s="24" t="s">
        <v>25</v>
      </c>
    </row>
    <row r="30" spans="1:8" x14ac:dyDescent="0.25">
      <c r="F30" s="25" t="str">
        <f>Kategorien!$B$14</f>
        <v>Miete / Raumkosten</v>
      </c>
      <c r="G30" s="27">
        <f>SUMIFS(Kassenbuch!$H$8:$H$100,Kassenbuch!$E$8:$E$100,$F30)</f>
        <v>2560</v>
      </c>
      <c r="H30" s="29">
        <f t="shared" ref="H30:H38" si="2">IFERROR(G30/$G$39,0)</f>
        <v>0.65945388974755281</v>
      </c>
    </row>
    <row r="31" spans="1:8" x14ac:dyDescent="0.25">
      <c r="F31" s="25" t="str">
        <f>Kategorien!$B$15</f>
        <v>Material / Ausstattung</v>
      </c>
      <c r="G31" s="27">
        <f>SUMIFS(Kassenbuch!$H$8:$H$100,Kassenbuch!$E$8:$E$100,$F31)</f>
        <v>264.89999999999998</v>
      </c>
      <c r="H31" s="29">
        <f t="shared" si="2"/>
        <v>6.8238021638330745E-2</v>
      </c>
    </row>
    <row r="32" spans="1:8" x14ac:dyDescent="0.25">
      <c r="F32" s="25" t="str">
        <f>Kategorien!$B$16</f>
        <v>Veranstaltungskosten</v>
      </c>
      <c r="G32" s="27">
        <f>SUMIFS(Kassenbuch!$H$8:$H$100,Kassenbuch!$E$8:$E$100,$F32)</f>
        <v>695.4</v>
      </c>
      <c r="H32" s="29">
        <f t="shared" si="2"/>
        <v>0.17913446676970632</v>
      </c>
    </row>
    <row r="33" spans="6:8" x14ac:dyDescent="0.25">
      <c r="F33" s="25" t="str">
        <f>Kategorien!$B$17</f>
        <v>Versicherungen</v>
      </c>
      <c r="G33" s="27">
        <f>SUMIFS(Kassenbuch!$H$8:$H$100,Kassenbuch!$E$8:$E$100,$F33)</f>
        <v>189</v>
      </c>
      <c r="H33" s="29">
        <f t="shared" si="2"/>
        <v>4.8686244204018549E-2</v>
      </c>
    </row>
    <row r="34" spans="6:8" x14ac:dyDescent="0.25">
      <c r="F34" s="25" t="str">
        <f>Kategorien!$B$18</f>
        <v>Verwaltung / Büro</v>
      </c>
      <c r="G34" s="27">
        <f>SUMIFS(Kassenbuch!$H$8:$H$100,Kassenbuch!$E$8:$E$100,$F34)</f>
        <v>48.6</v>
      </c>
      <c r="H34" s="29">
        <f t="shared" si="2"/>
        <v>1.2519319938176197E-2</v>
      </c>
    </row>
    <row r="35" spans="6:8" x14ac:dyDescent="0.25">
      <c r="F35" s="25" t="str">
        <f>Kategorien!$B$19</f>
        <v>Gebühren / Beiträge</v>
      </c>
      <c r="G35" s="27">
        <f>SUMIFS(Kassenbuch!$H$8:$H$100,Kassenbuch!$E$8:$E$100,$F35)</f>
        <v>27.5</v>
      </c>
      <c r="H35" s="29">
        <f t="shared" si="2"/>
        <v>7.0839773312725398E-3</v>
      </c>
    </row>
    <row r="36" spans="6:8" x14ac:dyDescent="0.25">
      <c r="F36" s="25" t="str">
        <f>Kategorien!$B$20</f>
        <v>Fahrtkosten</v>
      </c>
      <c r="G36" s="27">
        <f>SUMIFS(Kassenbuch!$H$8:$H$100,Kassenbuch!$E$8:$E$100,$F36)</f>
        <v>62.4</v>
      </c>
      <c r="H36" s="29">
        <f t="shared" si="2"/>
        <v>1.6074188562596601E-2</v>
      </c>
    </row>
    <row r="37" spans="6:8" x14ac:dyDescent="0.25">
      <c r="F37" s="25" t="str">
        <f>Kategorien!$B$21</f>
        <v>Porto / Kommunikation</v>
      </c>
      <c r="G37" s="27">
        <f>SUMIFS(Kassenbuch!$H$8:$H$100,Kassenbuch!$E$8:$E$100,$F37)</f>
        <v>34.200000000000003</v>
      </c>
      <c r="H37" s="29">
        <f t="shared" si="2"/>
        <v>8.8098918083462149E-3</v>
      </c>
    </row>
    <row r="38" spans="6:8" x14ac:dyDescent="0.25">
      <c r="F38" s="25" t="str">
        <f>Kategorien!$B$22</f>
        <v>Sonstige Ausgaben</v>
      </c>
      <c r="G38" s="27">
        <f>SUMIFS(Kassenbuch!$H$8:$H$100,Kassenbuch!$E$8:$E$100,$F38)</f>
        <v>0</v>
      </c>
      <c r="H38" s="29">
        <f t="shared" si="2"/>
        <v>0</v>
      </c>
    </row>
    <row r="39" spans="6:8" x14ac:dyDescent="0.25">
      <c r="F39" s="36" t="s">
        <v>40</v>
      </c>
      <c r="G39" s="37">
        <f>SUM(G30:G38)</f>
        <v>3882</v>
      </c>
      <c r="H39" s="38"/>
    </row>
  </sheetData>
  <mergeCells count="29">
    <mergeCell ref="A15:D15"/>
    <mergeCell ref="F15:H15"/>
    <mergeCell ref="F16:H16"/>
    <mergeCell ref="F28:H28"/>
    <mergeCell ref="C11:D11"/>
    <mergeCell ref="F11:H11"/>
    <mergeCell ref="C12:D12"/>
    <mergeCell ref="F12:H12"/>
    <mergeCell ref="C13:D13"/>
    <mergeCell ref="F13:H13"/>
    <mergeCell ref="A8:H8"/>
    <mergeCell ref="C9:D9"/>
    <mergeCell ref="E9:H9"/>
    <mergeCell ref="C10:D10"/>
    <mergeCell ref="E10:H10"/>
    <mergeCell ref="A5:B5"/>
    <mergeCell ref="C5:D5"/>
    <mergeCell ref="E5:F5"/>
    <mergeCell ref="G5:H5"/>
    <mergeCell ref="A6:B6"/>
    <mergeCell ref="C6:D6"/>
    <mergeCell ref="E6:F6"/>
    <mergeCell ref="G6:H6"/>
    <mergeCell ref="A1:H1"/>
    <mergeCell ref="A2:H2"/>
    <mergeCell ref="A4:B4"/>
    <mergeCell ref="C4:D4"/>
    <mergeCell ref="E4:F4"/>
    <mergeCell ref="G4:H4"/>
  </mergeCells>
  <conditionalFormatting sqref="A17:D28">
    <cfRule type="expression" dxfId="4" priority="2">
      <formula>ISEVEN(ROW())</formula>
    </cfRule>
  </conditionalFormatting>
  <printOptions horizontalCentered="1"/>
  <pageMargins left="0.75" right="0.75" top="1" bottom="1" header="0.511811023622047" footer="0.511811023622047"/>
  <pageSetup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C7A80"/>
  </sheetPr>
  <dimension ref="B2:F22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30" customWidth="1"/>
    <col min="3" max="3" width="16" customWidth="1"/>
    <col min="4" max="4" width="3" customWidth="1"/>
    <col min="5" max="5" width="26" customWidth="1"/>
    <col min="6" max="6" width="20" customWidth="1"/>
  </cols>
  <sheetData>
    <row r="2" spans="2:6" ht="30" customHeight="1" x14ac:dyDescent="0.25">
      <c r="B2" s="61" t="s">
        <v>41</v>
      </c>
      <c r="C2" s="61"/>
      <c r="D2" s="61"/>
      <c r="E2" s="61"/>
      <c r="F2" s="61"/>
    </row>
    <row r="3" spans="2:6" x14ac:dyDescent="0.25">
      <c r="B3" s="62" t="s">
        <v>42</v>
      </c>
      <c r="C3" s="62"/>
      <c r="D3" s="62"/>
      <c r="E3" s="62"/>
      <c r="F3" s="62"/>
    </row>
    <row r="5" spans="2:6" x14ac:dyDescent="0.25">
      <c r="B5" s="33" t="s">
        <v>23</v>
      </c>
      <c r="C5" s="39" t="s">
        <v>43</v>
      </c>
      <c r="E5" s="33" t="s">
        <v>44</v>
      </c>
    </row>
    <row r="6" spans="2:6" x14ac:dyDescent="0.25">
      <c r="B6" s="40" t="s">
        <v>45</v>
      </c>
      <c r="C6" s="41" t="s">
        <v>46</v>
      </c>
      <c r="E6" s="42" t="s">
        <v>47</v>
      </c>
    </row>
    <row r="7" spans="2:6" x14ac:dyDescent="0.25">
      <c r="B7" s="40" t="s">
        <v>48</v>
      </c>
      <c r="C7" s="41" t="s">
        <v>46</v>
      </c>
      <c r="E7" s="42" t="s">
        <v>49</v>
      </c>
    </row>
    <row r="8" spans="2:6" x14ac:dyDescent="0.25">
      <c r="B8" s="40" t="s">
        <v>50</v>
      </c>
      <c r="C8" s="41" t="s">
        <v>46</v>
      </c>
      <c r="E8" s="42" t="s">
        <v>51</v>
      </c>
    </row>
    <row r="9" spans="2:6" x14ac:dyDescent="0.25">
      <c r="B9" s="40" t="s">
        <v>52</v>
      </c>
      <c r="C9" s="41" t="s">
        <v>46</v>
      </c>
      <c r="E9" s="42" t="s">
        <v>53</v>
      </c>
    </row>
    <row r="10" spans="2:6" x14ac:dyDescent="0.25">
      <c r="B10" s="40" t="s">
        <v>54</v>
      </c>
      <c r="C10" s="41" t="s">
        <v>46</v>
      </c>
      <c r="E10" s="42" t="s">
        <v>55</v>
      </c>
    </row>
    <row r="11" spans="2:6" x14ac:dyDescent="0.25">
      <c r="B11" s="40" t="s">
        <v>56</v>
      </c>
      <c r="C11" s="41" t="s">
        <v>46</v>
      </c>
    </row>
    <row r="12" spans="2:6" x14ac:dyDescent="0.25">
      <c r="B12" s="40" t="s">
        <v>57</v>
      </c>
      <c r="C12" s="41" t="s">
        <v>46</v>
      </c>
    </row>
    <row r="13" spans="2:6" x14ac:dyDescent="0.25">
      <c r="B13" s="40" t="s">
        <v>58</v>
      </c>
      <c r="C13" s="41" t="s">
        <v>46</v>
      </c>
    </row>
    <row r="14" spans="2:6" x14ac:dyDescent="0.25">
      <c r="B14" s="43" t="s">
        <v>59</v>
      </c>
      <c r="C14" s="44" t="s">
        <v>60</v>
      </c>
    </row>
    <row r="15" spans="2:6" x14ac:dyDescent="0.25">
      <c r="B15" s="43" t="s">
        <v>61</v>
      </c>
      <c r="C15" s="44" t="s">
        <v>60</v>
      </c>
    </row>
    <row r="16" spans="2:6" x14ac:dyDescent="0.25">
      <c r="B16" s="43" t="s">
        <v>62</v>
      </c>
      <c r="C16" s="44" t="s">
        <v>60</v>
      </c>
    </row>
    <row r="17" spans="2:3" x14ac:dyDescent="0.25">
      <c r="B17" s="43" t="s">
        <v>63</v>
      </c>
      <c r="C17" s="44" t="s">
        <v>60</v>
      </c>
    </row>
    <row r="18" spans="2:3" x14ac:dyDescent="0.25">
      <c r="B18" s="43" t="s">
        <v>64</v>
      </c>
      <c r="C18" s="44" t="s">
        <v>60</v>
      </c>
    </row>
    <row r="19" spans="2:3" x14ac:dyDescent="0.25">
      <c r="B19" s="43" t="s">
        <v>65</v>
      </c>
      <c r="C19" s="44" t="s">
        <v>60</v>
      </c>
    </row>
    <row r="20" spans="2:3" x14ac:dyDescent="0.25">
      <c r="B20" s="43" t="s">
        <v>66</v>
      </c>
      <c r="C20" s="44" t="s">
        <v>60</v>
      </c>
    </row>
    <row r="21" spans="2:3" x14ac:dyDescent="0.25">
      <c r="B21" s="43" t="s">
        <v>67</v>
      </c>
      <c r="C21" s="44" t="s">
        <v>60</v>
      </c>
    </row>
    <row r="22" spans="2:3" x14ac:dyDescent="0.25">
      <c r="B22" s="43" t="s">
        <v>68</v>
      </c>
      <c r="C22" s="44" t="s">
        <v>60</v>
      </c>
    </row>
  </sheetData>
  <mergeCells count="2">
    <mergeCell ref="B2:F2"/>
    <mergeCell ref="B3:F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0A02E"/>
    <pageSetUpPr fitToPage="1"/>
  </sheetPr>
  <dimension ref="A1:J101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8.7109375" defaultRowHeight="15" x14ac:dyDescent="0.25"/>
  <cols>
    <col min="1" max="1" width="5" customWidth="1"/>
    <col min="2" max="3" width="12" customWidth="1"/>
    <col min="4" max="4" width="34" customWidth="1"/>
    <col min="5" max="5" width="21" customWidth="1"/>
    <col min="6" max="6" width="17" customWidth="1"/>
    <col min="7" max="8" width="13" customWidth="1"/>
    <col min="9" max="9" width="14" customWidth="1"/>
    <col min="10" max="10" width="24" customWidth="1"/>
  </cols>
  <sheetData>
    <row r="1" spans="1:10" ht="31.5" customHeight="1" x14ac:dyDescent="0.25">
      <c r="A1" s="63" t="s">
        <v>69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15.75" customHeight="1" x14ac:dyDescent="0.25">
      <c r="A2" s="64" t="s">
        <v>70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9.5" customHeight="1" x14ac:dyDescent="0.25">
      <c r="A3" s="65" t="s">
        <v>71</v>
      </c>
      <c r="B3" s="65"/>
      <c r="C3" s="66" t="s">
        <v>72</v>
      </c>
      <c r="D3" s="66"/>
      <c r="E3" s="66"/>
      <c r="G3" s="65" t="s">
        <v>73</v>
      </c>
      <c r="H3" s="65"/>
      <c r="I3" s="67">
        <v>2026</v>
      </c>
      <c r="J3" s="67"/>
    </row>
    <row r="4" spans="1:10" ht="19.5" customHeight="1" x14ac:dyDescent="0.25">
      <c r="A4" s="65" t="s">
        <v>74</v>
      </c>
      <c r="B4" s="65"/>
      <c r="C4" s="66" t="s">
        <v>75</v>
      </c>
      <c r="D4" s="66"/>
      <c r="E4" s="66"/>
      <c r="G4" s="65" t="s">
        <v>76</v>
      </c>
      <c r="H4" s="65"/>
      <c r="I4" s="68">
        <v>1250</v>
      </c>
      <c r="J4" s="68"/>
    </row>
    <row r="5" spans="1:10" ht="15.75" customHeight="1" x14ac:dyDescent="0.25">
      <c r="A5" s="69" t="s">
        <v>77</v>
      </c>
      <c r="B5" s="69"/>
      <c r="C5" s="69"/>
      <c r="D5" s="69"/>
      <c r="E5" s="69"/>
      <c r="F5" s="69"/>
      <c r="G5" s="69"/>
      <c r="H5" s="69"/>
      <c r="I5" s="69"/>
      <c r="J5" s="69"/>
    </row>
    <row r="7" spans="1:10" ht="21.75" customHeight="1" x14ac:dyDescent="0.25">
      <c r="A7" s="39" t="s">
        <v>78</v>
      </c>
      <c r="B7" s="39" t="s">
        <v>79</v>
      </c>
      <c r="C7" s="39" t="s">
        <v>80</v>
      </c>
      <c r="D7" s="33" t="s">
        <v>81</v>
      </c>
      <c r="E7" s="33" t="s">
        <v>23</v>
      </c>
      <c r="F7" s="39" t="s">
        <v>44</v>
      </c>
      <c r="G7" s="45" t="s">
        <v>46</v>
      </c>
      <c r="H7" s="45" t="s">
        <v>60</v>
      </c>
      <c r="I7" s="45" t="s">
        <v>82</v>
      </c>
      <c r="J7" s="33" t="s">
        <v>83</v>
      </c>
    </row>
    <row r="8" spans="1:10" x14ac:dyDescent="0.25">
      <c r="A8" s="46">
        <v>1</v>
      </c>
      <c r="B8" s="47">
        <v>46030</v>
      </c>
      <c r="C8" s="48" t="s">
        <v>84</v>
      </c>
      <c r="D8" s="25" t="s">
        <v>85</v>
      </c>
      <c r="E8" s="25" t="s">
        <v>45</v>
      </c>
      <c r="F8" s="48" t="s">
        <v>51</v>
      </c>
      <c r="G8" s="26">
        <v>1240</v>
      </c>
      <c r="H8" s="27"/>
      <c r="I8" s="49">
        <f>IF(AND(G8="",H8=""),"",$I$4+SUM($G$8:G8)-SUM($H$8:H8))</f>
        <v>2490</v>
      </c>
      <c r="J8" s="50"/>
    </row>
    <row r="9" spans="1:10" x14ac:dyDescent="0.25">
      <c r="A9" s="46">
        <v>2</v>
      </c>
      <c r="B9" s="47">
        <v>46034</v>
      </c>
      <c r="C9" s="48" t="s">
        <v>86</v>
      </c>
      <c r="D9" s="25" t="s">
        <v>87</v>
      </c>
      <c r="E9" s="25" t="s">
        <v>59</v>
      </c>
      <c r="F9" s="48" t="s">
        <v>49</v>
      </c>
      <c r="G9" s="26"/>
      <c r="H9" s="27">
        <v>320</v>
      </c>
      <c r="I9" s="49">
        <f>IF(AND(G9="",H9=""),"",$I$4+SUM($G$8:G9)-SUM($H$8:H9))</f>
        <v>2170</v>
      </c>
      <c r="J9" s="50"/>
    </row>
    <row r="10" spans="1:10" x14ac:dyDescent="0.25">
      <c r="A10" s="46">
        <v>3</v>
      </c>
      <c r="B10" s="47">
        <v>46037</v>
      </c>
      <c r="C10" s="48" t="s">
        <v>88</v>
      </c>
      <c r="D10" s="25" t="s">
        <v>89</v>
      </c>
      <c r="E10" s="25" t="s">
        <v>64</v>
      </c>
      <c r="F10" s="48" t="s">
        <v>47</v>
      </c>
      <c r="G10" s="26"/>
      <c r="H10" s="27">
        <v>48.6</v>
      </c>
      <c r="I10" s="49">
        <f>IF(AND(G10="",H10=""),"",$I$4+SUM($G$8:G10)-SUM($H$8:H10))</f>
        <v>2121.4</v>
      </c>
      <c r="J10" s="50"/>
    </row>
    <row r="11" spans="1:10" x14ac:dyDescent="0.25">
      <c r="A11" s="46">
        <v>4</v>
      </c>
      <c r="B11" s="47">
        <v>46049</v>
      </c>
      <c r="C11" s="48" t="s">
        <v>90</v>
      </c>
      <c r="D11" s="25" t="s">
        <v>91</v>
      </c>
      <c r="E11" s="25" t="s">
        <v>48</v>
      </c>
      <c r="F11" s="48" t="s">
        <v>47</v>
      </c>
      <c r="G11" s="26">
        <v>215</v>
      </c>
      <c r="H11" s="27"/>
      <c r="I11" s="49">
        <f>IF(AND(G11="",H11=""),"",$I$4+SUM($G$8:G11)-SUM($H$8:H11))</f>
        <v>2336.4</v>
      </c>
      <c r="J11" s="50"/>
    </row>
    <row r="12" spans="1:10" x14ac:dyDescent="0.25">
      <c r="A12" s="46">
        <v>5</v>
      </c>
      <c r="B12" s="47">
        <v>46056</v>
      </c>
      <c r="C12" s="48" t="s">
        <v>92</v>
      </c>
      <c r="D12" s="25" t="s">
        <v>93</v>
      </c>
      <c r="E12" s="25" t="s">
        <v>63</v>
      </c>
      <c r="F12" s="48" t="s">
        <v>49</v>
      </c>
      <c r="G12" s="26"/>
      <c r="H12" s="27">
        <v>189</v>
      </c>
      <c r="I12" s="49">
        <f>IF(AND(G12="",H12=""),"",$I$4+SUM($G$8:G12)-SUM($H$8:H12))</f>
        <v>2147.4</v>
      </c>
      <c r="J12" s="50"/>
    </row>
    <row r="13" spans="1:10" x14ac:dyDescent="0.25">
      <c r="A13" s="46">
        <v>6</v>
      </c>
      <c r="B13" s="47">
        <v>46063</v>
      </c>
      <c r="C13" s="48" t="s">
        <v>94</v>
      </c>
      <c r="D13" s="25" t="s">
        <v>95</v>
      </c>
      <c r="E13" s="25" t="s">
        <v>59</v>
      </c>
      <c r="F13" s="48" t="s">
        <v>49</v>
      </c>
      <c r="G13" s="26"/>
      <c r="H13" s="27">
        <v>320</v>
      </c>
      <c r="I13" s="49">
        <f>IF(AND(G13="",H13=""),"",$I$4+SUM($G$8:G13)-SUM($H$8:H13))</f>
        <v>1827.4</v>
      </c>
      <c r="J13" s="50"/>
    </row>
    <row r="14" spans="1:10" x14ac:dyDescent="0.25">
      <c r="A14" s="46">
        <v>7</v>
      </c>
      <c r="B14" s="47">
        <v>46074</v>
      </c>
      <c r="C14" s="48" t="s">
        <v>96</v>
      </c>
      <c r="D14" s="25" t="s">
        <v>97</v>
      </c>
      <c r="E14" s="25" t="s">
        <v>56</v>
      </c>
      <c r="F14" s="48" t="s">
        <v>47</v>
      </c>
      <c r="G14" s="26">
        <v>176.5</v>
      </c>
      <c r="H14" s="27"/>
      <c r="I14" s="49">
        <f>IF(AND(G14="",H14=""),"",$I$4+SUM($G$8:G14)-SUM($H$8:H14))</f>
        <v>2003.9</v>
      </c>
      <c r="J14" s="50"/>
    </row>
    <row r="15" spans="1:10" x14ac:dyDescent="0.25">
      <c r="A15" s="46">
        <v>8</v>
      </c>
      <c r="B15" s="47">
        <v>46086</v>
      </c>
      <c r="C15" s="48" t="s">
        <v>98</v>
      </c>
      <c r="D15" s="25" t="s">
        <v>99</v>
      </c>
      <c r="E15" s="25" t="s">
        <v>52</v>
      </c>
      <c r="F15" s="48" t="s">
        <v>49</v>
      </c>
      <c r="G15" s="26">
        <v>800</v>
      </c>
      <c r="H15" s="27"/>
      <c r="I15" s="49">
        <f>IF(AND(G15="",H15=""),"",$I$4+SUM($G$8:G15)-SUM($H$8:H15))</f>
        <v>2803.9</v>
      </c>
      <c r="J15" s="50"/>
    </row>
    <row r="16" spans="1:10" x14ac:dyDescent="0.25">
      <c r="A16" s="46">
        <v>9</v>
      </c>
      <c r="B16" s="47">
        <v>46091</v>
      </c>
      <c r="C16" s="48" t="s">
        <v>100</v>
      </c>
      <c r="D16" s="25" t="s">
        <v>101</v>
      </c>
      <c r="E16" s="25" t="s">
        <v>59</v>
      </c>
      <c r="F16" s="48" t="s">
        <v>49</v>
      </c>
      <c r="G16" s="26"/>
      <c r="H16" s="27">
        <v>320</v>
      </c>
      <c r="I16" s="49">
        <f>IF(AND(G16="",H16=""),"",$I$4+SUM($G$8:G16)-SUM($H$8:H16))</f>
        <v>2483.9</v>
      </c>
      <c r="J16" s="50"/>
    </row>
    <row r="17" spans="1:10" x14ac:dyDescent="0.25">
      <c r="A17" s="46">
        <v>10</v>
      </c>
      <c r="B17" s="47">
        <v>46099</v>
      </c>
      <c r="C17" s="48" t="s">
        <v>102</v>
      </c>
      <c r="D17" s="25" t="s">
        <v>103</v>
      </c>
      <c r="E17" s="25" t="s">
        <v>61</v>
      </c>
      <c r="F17" s="48" t="s">
        <v>55</v>
      </c>
      <c r="G17" s="26"/>
      <c r="H17" s="27">
        <v>264.89999999999998</v>
      </c>
      <c r="I17" s="49">
        <f>IF(AND(G17="",H17=""),"",$I$4+SUM($G$8:G17)-SUM($H$8:H17))</f>
        <v>2219</v>
      </c>
      <c r="J17" s="50"/>
    </row>
    <row r="18" spans="1:10" x14ac:dyDescent="0.25">
      <c r="A18" s="46">
        <v>11</v>
      </c>
      <c r="B18" s="47">
        <v>46103</v>
      </c>
      <c r="C18" s="48" t="s">
        <v>104</v>
      </c>
      <c r="D18" s="25" t="s">
        <v>105</v>
      </c>
      <c r="E18" s="25" t="s">
        <v>50</v>
      </c>
      <c r="F18" s="48" t="s">
        <v>47</v>
      </c>
      <c r="G18" s="26">
        <v>430</v>
      </c>
      <c r="H18" s="27"/>
      <c r="I18" s="49">
        <f>IF(AND(G18="",H18=""),"",$I$4+SUM($G$8:G18)-SUM($H$8:H18))</f>
        <v>2649</v>
      </c>
      <c r="J18" s="50"/>
    </row>
    <row r="19" spans="1:10" x14ac:dyDescent="0.25">
      <c r="A19" s="46">
        <v>12</v>
      </c>
      <c r="B19" s="47">
        <v>46103</v>
      </c>
      <c r="C19" s="48" t="s">
        <v>106</v>
      </c>
      <c r="D19" s="25" t="s">
        <v>107</v>
      </c>
      <c r="E19" s="25" t="s">
        <v>62</v>
      </c>
      <c r="F19" s="48" t="s">
        <v>49</v>
      </c>
      <c r="G19" s="26"/>
      <c r="H19" s="27">
        <v>285.39999999999998</v>
      </c>
      <c r="I19" s="49">
        <f>IF(AND(G19="",H19=""),"",$I$4+SUM($G$8:G19)-SUM($H$8:H19))</f>
        <v>2363.6</v>
      </c>
      <c r="J19" s="50" t="s">
        <v>108</v>
      </c>
    </row>
    <row r="20" spans="1:10" x14ac:dyDescent="0.25">
      <c r="A20" s="46">
        <v>13</v>
      </c>
      <c r="B20" s="47">
        <v>46119</v>
      </c>
      <c r="C20" s="48" t="s">
        <v>109</v>
      </c>
      <c r="D20" s="25" t="s">
        <v>110</v>
      </c>
      <c r="E20" s="25" t="s">
        <v>45</v>
      </c>
      <c r="F20" s="48" t="s">
        <v>51</v>
      </c>
      <c r="G20" s="26">
        <v>1260</v>
      </c>
      <c r="H20" s="27"/>
      <c r="I20" s="49">
        <f>IF(AND(G20="",H20=""),"",$I$4+SUM($G$8:G20)-SUM($H$8:H20))</f>
        <v>3623.6</v>
      </c>
      <c r="J20" s="50"/>
    </row>
    <row r="21" spans="1:10" x14ac:dyDescent="0.25">
      <c r="A21" s="46">
        <v>14</v>
      </c>
      <c r="B21" s="47">
        <v>46122</v>
      </c>
      <c r="C21" s="48" t="s">
        <v>111</v>
      </c>
      <c r="D21" s="25" t="s">
        <v>112</v>
      </c>
      <c r="E21" s="25" t="s">
        <v>59</v>
      </c>
      <c r="F21" s="48" t="s">
        <v>49</v>
      </c>
      <c r="G21" s="26"/>
      <c r="H21" s="27">
        <v>320</v>
      </c>
      <c r="I21" s="49">
        <f>IF(AND(G21="",H21=""),"",$I$4+SUM($G$8:G21)-SUM($H$8:H21))</f>
        <v>3303.6</v>
      </c>
      <c r="J21" s="50"/>
    </row>
    <row r="22" spans="1:10" x14ac:dyDescent="0.25">
      <c r="A22" s="46">
        <v>15</v>
      </c>
      <c r="B22" s="47">
        <v>46136</v>
      </c>
      <c r="C22" s="48" t="s">
        <v>113</v>
      </c>
      <c r="D22" s="25" t="s">
        <v>114</v>
      </c>
      <c r="E22" s="25" t="s">
        <v>66</v>
      </c>
      <c r="F22" s="48" t="s">
        <v>47</v>
      </c>
      <c r="G22" s="26"/>
      <c r="H22" s="27">
        <v>62.4</v>
      </c>
      <c r="I22" s="49">
        <f>IF(AND(G22="",H22=""),"",$I$4+SUM($G$8:G22)-SUM($H$8:H22))</f>
        <v>3241.2</v>
      </c>
      <c r="J22" s="50" t="s">
        <v>115</v>
      </c>
    </row>
    <row r="23" spans="1:10" x14ac:dyDescent="0.25">
      <c r="A23" s="46">
        <v>16</v>
      </c>
      <c r="B23" s="47">
        <v>46150</v>
      </c>
      <c r="C23" s="48" t="s">
        <v>116</v>
      </c>
      <c r="D23" s="25" t="s">
        <v>117</v>
      </c>
      <c r="E23" s="25" t="s">
        <v>54</v>
      </c>
      <c r="F23" s="48" t="s">
        <v>49</v>
      </c>
      <c r="G23" s="26">
        <v>600</v>
      </c>
      <c r="H23" s="27"/>
      <c r="I23" s="49">
        <f>IF(AND(G23="",H23=""),"",$I$4+SUM($G$8:G23)-SUM($H$8:H23))</f>
        <v>3841.2</v>
      </c>
      <c r="J23" s="50"/>
    </row>
    <row r="24" spans="1:10" x14ac:dyDescent="0.25">
      <c r="A24" s="46">
        <v>17</v>
      </c>
      <c r="B24" s="47">
        <v>46154</v>
      </c>
      <c r="C24" s="48" t="s">
        <v>118</v>
      </c>
      <c r="D24" s="25" t="s">
        <v>119</v>
      </c>
      <c r="E24" s="25" t="s">
        <v>59</v>
      </c>
      <c r="F24" s="48" t="s">
        <v>49</v>
      </c>
      <c r="G24" s="26"/>
      <c r="H24" s="27">
        <v>320</v>
      </c>
      <c r="I24" s="49">
        <f>IF(AND(G24="",H24=""),"",$I$4+SUM($G$8:G24)-SUM($H$8:H24))</f>
        <v>3521.2</v>
      </c>
      <c r="J24" s="50"/>
    </row>
    <row r="25" spans="1:10" x14ac:dyDescent="0.25">
      <c r="A25" s="46">
        <v>18</v>
      </c>
      <c r="B25" s="47">
        <v>46172</v>
      </c>
      <c r="C25" s="48" t="s">
        <v>120</v>
      </c>
      <c r="D25" s="25" t="s">
        <v>121</v>
      </c>
      <c r="E25" s="25" t="s">
        <v>67</v>
      </c>
      <c r="F25" s="48" t="s">
        <v>47</v>
      </c>
      <c r="G25" s="26"/>
      <c r="H25" s="27">
        <v>34.200000000000003</v>
      </c>
      <c r="I25" s="49">
        <f>IF(AND(G25="",H25=""),"",$I$4+SUM($G$8:G25)-SUM($H$8:H25))</f>
        <v>3487</v>
      </c>
      <c r="J25" s="50"/>
    </row>
    <row r="26" spans="1:10" x14ac:dyDescent="0.25">
      <c r="A26" s="46">
        <v>19</v>
      </c>
      <c r="B26" s="47">
        <v>46182</v>
      </c>
      <c r="C26" s="48" t="s">
        <v>122</v>
      </c>
      <c r="D26" s="25" t="s">
        <v>123</v>
      </c>
      <c r="E26" s="25" t="s">
        <v>48</v>
      </c>
      <c r="F26" s="48" t="s">
        <v>53</v>
      </c>
      <c r="G26" s="26">
        <v>345</v>
      </c>
      <c r="H26" s="27"/>
      <c r="I26" s="49">
        <f>IF(AND(G26="",H26=""),"",$I$4+SUM($G$8:G26)-SUM($H$8:H26))</f>
        <v>3832</v>
      </c>
      <c r="J26" s="50"/>
    </row>
    <row r="27" spans="1:10" x14ac:dyDescent="0.25">
      <c r="A27" s="46">
        <v>20</v>
      </c>
      <c r="B27" s="47">
        <v>46188</v>
      </c>
      <c r="C27" s="48" t="s">
        <v>124</v>
      </c>
      <c r="D27" s="25" t="s">
        <v>125</v>
      </c>
      <c r="E27" s="25" t="s">
        <v>59</v>
      </c>
      <c r="F27" s="48" t="s">
        <v>49</v>
      </c>
      <c r="G27" s="26"/>
      <c r="H27" s="27">
        <v>320</v>
      </c>
      <c r="I27" s="49">
        <f>IF(AND(G27="",H27=""),"",$I$4+SUM($G$8:G27)-SUM($H$8:H27))</f>
        <v>3512</v>
      </c>
      <c r="J27" s="50"/>
    </row>
    <row r="28" spans="1:10" x14ac:dyDescent="0.25">
      <c r="A28" s="46">
        <v>21</v>
      </c>
      <c r="B28" s="47">
        <v>46194</v>
      </c>
      <c r="C28" s="48" t="s">
        <v>126</v>
      </c>
      <c r="D28" s="25" t="s">
        <v>127</v>
      </c>
      <c r="E28" s="25" t="s">
        <v>50</v>
      </c>
      <c r="F28" s="48" t="s">
        <v>47</v>
      </c>
      <c r="G28" s="26">
        <v>690</v>
      </c>
      <c r="H28" s="27"/>
      <c r="I28" s="49">
        <f>IF(AND(G28="",H28=""),"",$I$4+SUM($G$8:G28)-SUM($H$8:H28))</f>
        <v>4202</v>
      </c>
      <c r="J28" s="50"/>
    </row>
    <row r="29" spans="1:10" x14ac:dyDescent="0.25">
      <c r="A29" s="46">
        <v>22</v>
      </c>
      <c r="B29" s="47">
        <v>46194</v>
      </c>
      <c r="C29" s="48" t="s">
        <v>128</v>
      </c>
      <c r="D29" s="25" t="s">
        <v>129</v>
      </c>
      <c r="E29" s="25" t="s">
        <v>62</v>
      </c>
      <c r="F29" s="48" t="s">
        <v>49</v>
      </c>
      <c r="G29" s="26"/>
      <c r="H29" s="27">
        <v>410</v>
      </c>
      <c r="I29" s="49">
        <f>IF(AND(G29="",H29=""),"",$I$4+SUM($G$8:G29)-SUM($H$8:H29))</f>
        <v>3792</v>
      </c>
      <c r="J29" s="50"/>
    </row>
    <row r="30" spans="1:10" x14ac:dyDescent="0.25">
      <c r="A30" s="46">
        <v>23</v>
      </c>
      <c r="B30" s="47">
        <v>46206</v>
      </c>
      <c r="C30" s="48" t="s">
        <v>130</v>
      </c>
      <c r="D30" s="25" t="s">
        <v>131</v>
      </c>
      <c r="E30" s="25" t="s">
        <v>65</v>
      </c>
      <c r="F30" s="48" t="s">
        <v>51</v>
      </c>
      <c r="G30" s="26"/>
      <c r="H30" s="27">
        <v>27.5</v>
      </c>
      <c r="I30" s="49">
        <f>IF(AND(G30="",H30=""),"",$I$4+SUM($G$8:G30)-SUM($H$8:H30))</f>
        <v>3764.5</v>
      </c>
      <c r="J30" s="50"/>
    </row>
    <row r="31" spans="1:10" x14ac:dyDescent="0.25">
      <c r="A31" s="46">
        <v>24</v>
      </c>
      <c r="B31" s="47">
        <v>46213</v>
      </c>
      <c r="C31" s="48" t="s">
        <v>132</v>
      </c>
      <c r="D31" s="25" t="s">
        <v>133</v>
      </c>
      <c r="E31" s="25" t="s">
        <v>59</v>
      </c>
      <c r="F31" s="48" t="s">
        <v>49</v>
      </c>
      <c r="G31" s="26"/>
      <c r="H31" s="27">
        <v>320</v>
      </c>
      <c r="I31" s="49">
        <f>IF(AND(G31="",H31=""),"",$I$4+SUM($G$8:G31)-SUM($H$8:H31))</f>
        <v>3444.5</v>
      </c>
      <c r="J31" s="50"/>
    </row>
    <row r="32" spans="1:10" x14ac:dyDescent="0.25">
      <c r="A32" s="46">
        <v>25</v>
      </c>
      <c r="B32" s="47">
        <v>46231</v>
      </c>
      <c r="C32" s="48" t="s">
        <v>134</v>
      </c>
      <c r="D32" s="25" t="s">
        <v>135</v>
      </c>
      <c r="E32" s="25" t="s">
        <v>52</v>
      </c>
      <c r="F32" s="48" t="s">
        <v>49</v>
      </c>
      <c r="G32" s="26">
        <v>500</v>
      </c>
      <c r="H32" s="27"/>
      <c r="I32" s="49">
        <f>IF(AND(G32="",H32=""),"",$I$4+SUM($G$8:G32)-SUM($H$8:H32))</f>
        <v>3944.5</v>
      </c>
      <c r="J32" s="50"/>
    </row>
    <row r="33" spans="1:10" x14ac:dyDescent="0.25">
      <c r="A33" s="46">
        <v>26</v>
      </c>
      <c r="B33" s="47">
        <v>46274</v>
      </c>
      <c r="C33" s="48" t="s">
        <v>136</v>
      </c>
      <c r="D33" s="25" t="s">
        <v>137</v>
      </c>
      <c r="E33" s="25" t="s">
        <v>45</v>
      </c>
      <c r="F33" s="48" t="s">
        <v>51</v>
      </c>
      <c r="G33" s="26">
        <v>1250</v>
      </c>
      <c r="H33" s="27"/>
      <c r="I33" s="49">
        <f>IF(AND(G33="",H33=""),"",$I$4+SUM($G$8:G33)-SUM($H$8:H33))</f>
        <v>5194.5</v>
      </c>
      <c r="J33" s="50"/>
    </row>
    <row r="34" spans="1:10" x14ac:dyDescent="0.25">
      <c r="A34" s="46">
        <v>27</v>
      </c>
      <c r="B34" s="47">
        <v>46277</v>
      </c>
      <c r="C34" s="48" t="s">
        <v>138</v>
      </c>
      <c r="D34" s="25" t="s">
        <v>139</v>
      </c>
      <c r="E34" s="25" t="s">
        <v>59</v>
      </c>
      <c r="F34" s="48" t="s">
        <v>49</v>
      </c>
      <c r="G34" s="26"/>
      <c r="H34" s="27">
        <v>320</v>
      </c>
      <c r="I34" s="49">
        <f>IF(AND(G34="",H34=""),"",$I$4+SUM($G$8:G34)-SUM($H$8:H34))</f>
        <v>4874.5</v>
      </c>
      <c r="J34" s="50"/>
    </row>
    <row r="35" spans="1:10" x14ac:dyDescent="0.25">
      <c r="A35" s="46">
        <v>28</v>
      </c>
      <c r="B35" s="47">
        <v>46300</v>
      </c>
      <c r="C35" s="48" t="s">
        <v>140</v>
      </c>
      <c r="D35" s="25" t="s">
        <v>141</v>
      </c>
      <c r="E35" s="25" t="s">
        <v>57</v>
      </c>
      <c r="F35" s="48" t="s">
        <v>49</v>
      </c>
      <c r="G35" s="26">
        <v>12.8</v>
      </c>
      <c r="H35" s="27"/>
      <c r="I35" s="49">
        <f>IF(AND(G35="",H35=""),"",$I$4+SUM($G$8:G35)-SUM($H$8:H35))</f>
        <v>4887.2999999999993</v>
      </c>
      <c r="J35" s="50"/>
    </row>
    <row r="36" spans="1:10" x14ac:dyDescent="0.25">
      <c r="A36" s="46"/>
      <c r="B36" s="47"/>
      <c r="C36" s="48"/>
      <c r="D36" s="25"/>
      <c r="E36" s="25"/>
      <c r="F36" s="48"/>
      <c r="G36" s="26"/>
      <c r="H36" s="27"/>
      <c r="I36" s="49" t="str">
        <f>IF(AND(G36="",H36=""),"",$I$4+SUM($G$8:G36)-SUM($H$8:H36))</f>
        <v/>
      </c>
      <c r="J36" s="50"/>
    </row>
    <row r="37" spans="1:10" x14ac:dyDescent="0.25">
      <c r="A37" s="46"/>
      <c r="B37" s="47"/>
      <c r="C37" s="48"/>
      <c r="D37" s="25"/>
      <c r="E37" s="25"/>
      <c r="F37" s="48"/>
      <c r="G37" s="26"/>
      <c r="H37" s="27"/>
      <c r="I37" s="49" t="str">
        <f>IF(AND(G37="",H37=""),"",$I$4+SUM($G$8:G37)-SUM($H$8:H37))</f>
        <v/>
      </c>
      <c r="J37" s="50"/>
    </row>
    <row r="38" spans="1:10" x14ac:dyDescent="0.25">
      <c r="A38" s="46"/>
      <c r="B38" s="47"/>
      <c r="C38" s="48"/>
      <c r="D38" s="25"/>
      <c r="E38" s="25"/>
      <c r="F38" s="48"/>
      <c r="G38" s="26"/>
      <c r="H38" s="27"/>
      <c r="I38" s="49" t="str">
        <f>IF(AND(G38="",H38=""),"",$I$4+SUM($G$8:G38)-SUM($H$8:H38))</f>
        <v/>
      </c>
      <c r="J38" s="50"/>
    </row>
    <row r="39" spans="1:10" x14ac:dyDescent="0.25">
      <c r="A39" s="46"/>
      <c r="B39" s="47"/>
      <c r="C39" s="48"/>
      <c r="D39" s="25"/>
      <c r="E39" s="25"/>
      <c r="F39" s="48"/>
      <c r="G39" s="26"/>
      <c r="H39" s="27"/>
      <c r="I39" s="49" t="str">
        <f>IF(AND(G39="",H39=""),"",$I$4+SUM($G$8:G39)-SUM($H$8:H39))</f>
        <v/>
      </c>
      <c r="J39" s="50"/>
    </row>
    <row r="40" spans="1:10" x14ac:dyDescent="0.25">
      <c r="A40" s="46"/>
      <c r="B40" s="47"/>
      <c r="C40" s="48"/>
      <c r="D40" s="25"/>
      <c r="E40" s="25"/>
      <c r="F40" s="48"/>
      <c r="G40" s="26"/>
      <c r="H40" s="27"/>
      <c r="I40" s="49" t="str">
        <f>IF(AND(G40="",H40=""),"",$I$4+SUM($G$8:G40)-SUM($H$8:H40))</f>
        <v/>
      </c>
      <c r="J40" s="50"/>
    </row>
    <row r="41" spans="1:10" x14ac:dyDescent="0.25">
      <c r="A41" s="46"/>
      <c r="B41" s="47"/>
      <c r="C41" s="48"/>
      <c r="D41" s="25"/>
      <c r="E41" s="25"/>
      <c r="F41" s="48"/>
      <c r="G41" s="26"/>
      <c r="H41" s="27"/>
      <c r="I41" s="49" t="str">
        <f>IF(AND(G41="",H41=""),"",$I$4+SUM($G$8:G41)-SUM($H$8:H41))</f>
        <v/>
      </c>
      <c r="J41" s="50"/>
    </row>
    <row r="42" spans="1:10" x14ac:dyDescent="0.25">
      <c r="A42" s="46"/>
      <c r="B42" s="47"/>
      <c r="C42" s="48"/>
      <c r="D42" s="25"/>
      <c r="E42" s="25"/>
      <c r="F42" s="48"/>
      <c r="G42" s="26"/>
      <c r="H42" s="27"/>
      <c r="I42" s="49" t="str">
        <f>IF(AND(G42="",H42=""),"",$I$4+SUM($G$8:G42)-SUM($H$8:H42))</f>
        <v/>
      </c>
      <c r="J42" s="50"/>
    </row>
    <row r="43" spans="1:10" x14ac:dyDescent="0.25">
      <c r="A43" s="46"/>
      <c r="B43" s="47"/>
      <c r="C43" s="48"/>
      <c r="D43" s="25"/>
      <c r="E43" s="25"/>
      <c r="F43" s="48"/>
      <c r="G43" s="26"/>
      <c r="H43" s="27"/>
      <c r="I43" s="49" t="str">
        <f>IF(AND(G43="",H43=""),"",$I$4+SUM($G$8:G43)-SUM($H$8:H43))</f>
        <v/>
      </c>
      <c r="J43" s="50"/>
    </row>
    <row r="44" spans="1:10" x14ac:dyDescent="0.25">
      <c r="A44" s="46"/>
      <c r="B44" s="47"/>
      <c r="C44" s="48"/>
      <c r="D44" s="25"/>
      <c r="E44" s="25"/>
      <c r="F44" s="48"/>
      <c r="G44" s="26"/>
      <c r="H44" s="27"/>
      <c r="I44" s="49" t="str">
        <f>IF(AND(G44="",H44=""),"",$I$4+SUM($G$8:G44)-SUM($H$8:H44))</f>
        <v/>
      </c>
      <c r="J44" s="50"/>
    </row>
    <row r="45" spans="1:10" x14ac:dyDescent="0.25">
      <c r="A45" s="46"/>
      <c r="B45" s="47"/>
      <c r="C45" s="48"/>
      <c r="D45" s="25"/>
      <c r="E45" s="25"/>
      <c r="F45" s="48"/>
      <c r="G45" s="26"/>
      <c r="H45" s="27"/>
      <c r="I45" s="49" t="str">
        <f>IF(AND(G45="",H45=""),"",$I$4+SUM($G$8:G45)-SUM($H$8:H45))</f>
        <v/>
      </c>
      <c r="J45" s="50"/>
    </row>
    <row r="46" spans="1:10" x14ac:dyDescent="0.25">
      <c r="A46" s="46"/>
      <c r="B46" s="47"/>
      <c r="C46" s="48"/>
      <c r="D46" s="25"/>
      <c r="E46" s="25"/>
      <c r="F46" s="48"/>
      <c r="G46" s="26"/>
      <c r="H46" s="27"/>
      <c r="I46" s="49" t="str">
        <f>IF(AND(G46="",H46=""),"",$I$4+SUM($G$8:G46)-SUM($H$8:H46))</f>
        <v/>
      </c>
      <c r="J46" s="50"/>
    </row>
    <row r="47" spans="1:10" x14ac:dyDescent="0.25">
      <c r="A47" s="46"/>
      <c r="B47" s="47"/>
      <c r="C47" s="48"/>
      <c r="D47" s="25"/>
      <c r="E47" s="25"/>
      <c r="F47" s="48"/>
      <c r="G47" s="26"/>
      <c r="H47" s="27"/>
      <c r="I47" s="49" t="str">
        <f>IF(AND(G47="",H47=""),"",$I$4+SUM($G$8:G47)-SUM($H$8:H47))</f>
        <v/>
      </c>
      <c r="J47" s="50"/>
    </row>
    <row r="48" spans="1:10" x14ac:dyDescent="0.25">
      <c r="A48" s="46"/>
      <c r="B48" s="47"/>
      <c r="C48" s="48"/>
      <c r="D48" s="25"/>
      <c r="E48" s="25"/>
      <c r="F48" s="48"/>
      <c r="G48" s="26"/>
      <c r="H48" s="27"/>
      <c r="I48" s="49" t="str">
        <f>IF(AND(G48="",H48=""),"",$I$4+SUM($G$8:G48)-SUM($H$8:H48))</f>
        <v/>
      </c>
      <c r="J48" s="50"/>
    </row>
    <row r="49" spans="1:10" x14ac:dyDescent="0.25">
      <c r="A49" s="46"/>
      <c r="B49" s="47"/>
      <c r="C49" s="48"/>
      <c r="D49" s="25"/>
      <c r="E49" s="25"/>
      <c r="F49" s="48"/>
      <c r="G49" s="26"/>
      <c r="H49" s="27"/>
      <c r="I49" s="49" t="str">
        <f>IF(AND(G49="",H49=""),"",$I$4+SUM($G$8:G49)-SUM($H$8:H49))</f>
        <v/>
      </c>
      <c r="J49" s="50"/>
    </row>
    <row r="50" spans="1:10" x14ac:dyDescent="0.25">
      <c r="A50" s="46"/>
      <c r="B50" s="47"/>
      <c r="C50" s="48"/>
      <c r="D50" s="25"/>
      <c r="E50" s="25"/>
      <c r="F50" s="48"/>
      <c r="G50" s="26"/>
      <c r="H50" s="27"/>
      <c r="I50" s="49" t="str">
        <f>IF(AND(G50="",H50=""),"",$I$4+SUM($G$8:G50)-SUM($H$8:H50))</f>
        <v/>
      </c>
      <c r="J50" s="50"/>
    </row>
    <row r="51" spans="1:10" x14ac:dyDescent="0.25">
      <c r="A51" s="46"/>
      <c r="B51" s="47"/>
      <c r="C51" s="48"/>
      <c r="D51" s="25"/>
      <c r="E51" s="25"/>
      <c r="F51" s="48"/>
      <c r="G51" s="26"/>
      <c r="H51" s="27"/>
      <c r="I51" s="49" t="str">
        <f>IF(AND(G51="",H51=""),"",$I$4+SUM($G$8:G51)-SUM($H$8:H51))</f>
        <v/>
      </c>
      <c r="J51" s="50"/>
    </row>
    <row r="52" spans="1:10" x14ac:dyDescent="0.25">
      <c r="A52" s="46"/>
      <c r="B52" s="47"/>
      <c r="C52" s="48"/>
      <c r="D52" s="25"/>
      <c r="E52" s="25"/>
      <c r="F52" s="48"/>
      <c r="G52" s="26"/>
      <c r="H52" s="27"/>
      <c r="I52" s="49" t="str">
        <f>IF(AND(G52="",H52=""),"",$I$4+SUM($G$8:G52)-SUM($H$8:H52))</f>
        <v/>
      </c>
      <c r="J52" s="50"/>
    </row>
    <row r="53" spans="1:10" x14ac:dyDescent="0.25">
      <c r="A53" s="46"/>
      <c r="B53" s="47"/>
      <c r="C53" s="48"/>
      <c r="D53" s="25"/>
      <c r="E53" s="25"/>
      <c r="F53" s="48"/>
      <c r="G53" s="26"/>
      <c r="H53" s="27"/>
      <c r="I53" s="49" t="str">
        <f>IF(AND(G53="",H53=""),"",$I$4+SUM($G$8:G53)-SUM($H$8:H53))</f>
        <v/>
      </c>
      <c r="J53" s="50"/>
    </row>
    <row r="54" spans="1:10" x14ac:dyDescent="0.25">
      <c r="A54" s="46"/>
      <c r="B54" s="47"/>
      <c r="C54" s="48"/>
      <c r="D54" s="25"/>
      <c r="E54" s="25"/>
      <c r="F54" s="48"/>
      <c r="G54" s="26"/>
      <c r="H54" s="27"/>
      <c r="I54" s="49" t="str">
        <f>IF(AND(G54="",H54=""),"",$I$4+SUM($G$8:G54)-SUM($H$8:H54))</f>
        <v/>
      </c>
      <c r="J54" s="50"/>
    </row>
    <row r="55" spans="1:10" x14ac:dyDescent="0.25">
      <c r="A55" s="46"/>
      <c r="B55" s="47"/>
      <c r="C55" s="48"/>
      <c r="D55" s="25"/>
      <c r="E55" s="25"/>
      <c r="F55" s="48"/>
      <c r="G55" s="26"/>
      <c r="H55" s="27"/>
      <c r="I55" s="49" t="str">
        <f>IF(AND(G55="",H55=""),"",$I$4+SUM($G$8:G55)-SUM($H$8:H55))</f>
        <v/>
      </c>
      <c r="J55" s="50"/>
    </row>
    <row r="56" spans="1:10" x14ac:dyDescent="0.25">
      <c r="A56" s="46"/>
      <c r="B56" s="47"/>
      <c r="C56" s="48"/>
      <c r="D56" s="25"/>
      <c r="E56" s="25"/>
      <c r="F56" s="48"/>
      <c r="G56" s="26"/>
      <c r="H56" s="27"/>
      <c r="I56" s="49" t="str">
        <f>IF(AND(G56="",H56=""),"",$I$4+SUM($G$8:G56)-SUM($H$8:H56))</f>
        <v/>
      </c>
      <c r="J56" s="50"/>
    </row>
    <row r="57" spans="1:10" x14ac:dyDescent="0.25">
      <c r="A57" s="46"/>
      <c r="B57" s="47"/>
      <c r="C57" s="48"/>
      <c r="D57" s="25"/>
      <c r="E57" s="25"/>
      <c r="F57" s="48"/>
      <c r="G57" s="26"/>
      <c r="H57" s="27"/>
      <c r="I57" s="49" t="str">
        <f>IF(AND(G57="",H57=""),"",$I$4+SUM($G$8:G57)-SUM($H$8:H57))</f>
        <v/>
      </c>
      <c r="J57" s="50"/>
    </row>
    <row r="58" spans="1:10" x14ac:dyDescent="0.25">
      <c r="A58" s="46"/>
      <c r="B58" s="47"/>
      <c r="C58" s="48"/>
      <c r="D58" s="25"/>
      <c r="E58" s="25"/>
      <c r="F58" s="48"/>
      <c r="G58" s="26"/>
      <c r="H58" s="27"/>
      <c r="I58" s="49" t="str">
        <f>IF(AND(G58="",H58=""),"",$I$4+SUM($G$8:G58)-SUM($H$8:H58))</f>
        <v/>
      </c>
      <c r="J58" s="50"/>
    </row>
    <row r="59" spans="1:10" x14ac:dyDescent="0.25">
      <c r="A59" s="46"/>
      <c r="B59" s="47"/>
      <c r="C59" s="48"/>
      <c r="D59" s="25"/>
      <c r="E59" s="25"/>
      <c r="F59" s="48"/>
      <c r="G59" s="26"/>
      <c r="H59" s="27"/>
      <c r="I59" s="49" t="str">
        <f>IF(AND(G59="",H59=""),"",$I$4+SUM($G$8:G59)-SUM($H$8:H59))</f>
        <v/>
      </c>
      <c r="J59" s="50"/>
    </row>
    <row r="60" spans="1:10" x14ac:dyDescent="0.25">
      <c r="A60" s="46"/>
      <c r="B60" s="47"/>
      <c r="C60" s="48"/>
      <c r="D60" s="25"/>
      <c r="E60" s="25"/>
      <c r="F60" s="48"/>
      <c r="G60" s="26"/>
      <c r="H60" s="27"/>
      <c r="I60" s="49" t="str">
        <f>IF(AND(G60="",H60=""),"",$I$4+SUM($G$8:G60)-SUM($H$8:H60))</f>
        <v/>
      </c>
      <c r="J60" s="50"/>
    </row>
    <row r="61" spans="1:10" x14ac:dyDescent="0.25">
      <c r="A61" s="46"/>
      <c r="B61" s="47"/>
      <c r="C61" s="48"/>
      <c r="D61" s="25"/>
      <c r="E61" s="25"/>
      <c r="F61" s="48"/>
      <c r="G61" s="26"/>
      <c r="H61" s="27"/>
      <c r="I61" s="49" t="str">
        <f>IF(AND(G61="",H61=""),"",$I$4+SUM($G$8:G61)-SUM($H$8:H61))</f>
        <v/>
      </c>
      <c r="J61" s="50"/>
    </row>
    <row r="62" spans="1:10" x14ac:dyDescent="0.25">
      <c r="A62" s="46"/>
      <c r="B62" s="47"/>
      <c r="C62" s="48"/>
      <c r="D62" s="25"/>
      <c r="E62" s="25"/>
      <c r="F62" s="48"/>
      <c r="G62" s="26"/>
      <c r="H62" s="27"/>
      <c r="I62" s="49" t="str">
        <f>IF(AND(G62="",H62=""),"",$I$4+SUM($G$8:G62)-SUM($H$8:H62))</f>
        <v/>
      </c>
      <c r="J62" s="50"/>
    </row>
    <row r="63" spans="1:10" x14ac:dyDescent="0.25">
      <c r="A63" s="46"/>
      <c r="B63" s="47"/>
      <c r="C63" s="48"/>
      <c r="D63" s="25"/>
      <c r="E63" s="25"/>
      <c r="F63" s="48"/>
      <c r="G63" s="26"/>
      <c r="H63" s="27"/>
      <c r="I63" s="49" t="str">
        <f>IF(AND(G63="",H63=""),"",$I$4+SUM($G$8:G63)-SUM($H$8:H63))</f>
        <v/>
      </c>
      <c r="J63" s="50"/>
    </row>
    <row r="64" spans="1:10" x14ac:dyDescent="0.25">
      <c r="A64" s="46"/>
      <c r="B64" s="47"/>
      <c r="C64" s="48"/>
      <c r="D64" s="25"/>
      <c r="E64" s="25"/>
      <c r="F64" s="48"/>
      <c r="G64" s="26"/>
      <c r="H64" s="27"/>
      <c r="I64" s="49" t="str">
        <f>IF(AND(G64="",H64=""),"",$I$4+SUM($G$8:G64)-SUM($H$8:H64))</f>
        <v/>
      </c>
      <c r="J64" s="50"/>
    </row>
    <row r="65" spans="1:10" x14ac:dyDescent="0.25">
      <c r="A65" s="46"/>
      <c r="B65" s="47"/>
      <c r="C65" s="48"/>
      <c r="D65" s="25"/>
      <c r="E65" s="25"/>
      <c r="F65" s="48"/>
      <c r="G65" s="26"/>
      <c r="H65" s="27"/>
      <c r="I65" s="49" t="str">
        <f>IF(AND(G65="",H65=""),"",$I$4+SUM($G$8:G65)-SUM($H$8:H65))</f>
        <v/>
      </c>
      <c r="J65" s="50"/>
    </row>
    <row r="66" spans="1:10" x14ac:dyDescent="0.25">
      <c r="A66" s="46"/>
      <c r="B66" s="47"/>
      <c r="C66" s="48"/>
      <c r="D66" s="25"/>
      <c r="E66" s="25"/>
      <c r="F66" s="48"/>
      <c r="G66" s="26"/>
      <c r="H66" s="27"/>
      <c r="I66" s="49" t="str">
        <f>IF(AND(G66="",H66=""),"",$I$4+SUM($G$8:G66)-SUM($H$8:H66))</f>
        <v/>
      </c>
      <c r="J66" s="50"/>
    </row>
    <row r="67" spans="1:10" x14ac:dyDescent="0.25">
      <c r="A67" s="46"/>
      <c r="B67" s="47"/>
      <c r="C67" s="48"/>
      <c r="D67" s="25"/>
      <c r="E67" s="25"/>
      <c r="F67" s="48"/>
      <c r="G67" s="26"/>
      <c r="H67" s="27"/>
      <c r="I67" s="49" t="str">
        <f>IF(AND(G67="",H67=""),"",$I$4+SUM($G$8:G67)-SUM($H$8:H67))</f>
        <v/>
      </c>
      <c r="J67" s="50"/>
    </row>
    <row r="68" spans="1:10" x14ac:dyDescent="0.25">
      <c r="A68" s="46"/>
      <c r="B68" s="47"/>
      <c r="C68" s="48"/>
      <c r="D68" s="25"/>
      <c r="E68" s="25"/>
      <c r="F68" s="48"/>
      <c r="G68" s="26"/>
      <c r="H68" s="27"/>
      <c r="I68" s="49" t="str">
        <f>IF(AND(G68="",H68=""),"",$I$4+SUM($G$8:G68)-SUM($H$8:H68))</f>
        <v/>
      </c>
      <c r="J68" s="50"/>
    </row>
    <row r="69" spans="1:10" x14ac:dyDescent="0.25">
      <c r="A69" s="46"/>
      <c r="B69" s="47"/>
      <c r="C69" s="48"/>
      <c r="D69" s="25"/>
      <c r="E69" s="25"/>
      <c r="F69" s="48"/>
      <c r="G69" s="26"/>
      <c r="H69" s="27"/>
      <c r="I69" s="49" t="str">
        <f>IF(AND(G69="",H69=""),"",$I$4+SUM($G$8:G69)-SUM($H$8:H69))</f>
        <v/>
      </c>
      <c r="J69" s="50"/>
    </row>
    <row r="70" spans="1:10" x14ac:dyDescent="0.25">
      <c r="A70" s="46"/>
      <c r="B70" s="47"/>
      <c r="C70" s="48"/>
      <c r="D70" s="25"/>
      <c r="E70" s="25"/>
      <c r="F70" s="48"/>
      <c r="G70" s="26"/>
      <c r="H70" s="27"/>
      <c r="I70" s="49" t="str">
        <f>IF(AND(G70="",H70=""),"",$I$4+SUM($G$8:G70)-SUM($H$8:H70))</f>
        <v/>
      </c>
      <c r="J70" s="50"/>
    </row>
    <row r="71" spans="1:10" x14ac:dyDescent="0.25">
      <c r="A71" s="46"/>
      <c r="B71" s="47"/>
      <c r="C71" s="48"/>
      <c r="D71" s="25"/>
      <c r="E71" s="25"/>
      <c r="F71" s="48"/>
      <c r="G71" s="26"/>
      <c r="H71" s="27"/>
      <c r="I71" s="49" t="str">
        <f>IF(AND(G71="",H71=""),"",$I$4+SUM($G$8:G71)-SUM($H$8:H71))</f>
        <v/>
      </c>
      <c r="J71" s="50"/>
    </row>
    <row r="72" spans="1:10" x14ac:dyDescent="0.25">
      <c r="A72" s="46"/>
      <c r="B72" s="47"/>
      <c r="C72" s="48"/>
      <c r="D72" s="25"/>
      <c r="E72" s="25"/>
      <c r="F72" s="48"/>
      <c r="G72" s="26"/>
      <c r="H72" s="27"/>
      <c r="I72" s="49" t="str">
        <f>IF(AND(G72="",H72=""),"",$I$4+SUM($G$8:G72)-SUM($H$8:H72))</f>
        <v/>
      </c>
      <c r="J72" s="50"/>
    </row>
    <row r="73" spans="1:10" x14ac:dyDescent="0.25">
      <c r="A73" s="46"/>
      <c r="B73" s="47"/>
      <c r="C73" s="48"/>
      <c r="D73" s="25"/>
      <c r="E73" s="25"/>
      <c r="F73" s="48"/>
      <c r="G73" s="26"/>
      <c r="H73" s="27"/>
      <c r="I73" s="49" t="str">
        <f>IF(AND(G73="",H73=""),"",$I$4+SUM($G$8:G73)-SUM($H$8:H73))</f>
        <v/>
      </c>
      <c r="J73" s="50"/>
    </row>
    <row r="74" spans="1:10" x14ac:dyDescent="0.25">
      <c r="A74" s="46"/>
      <c r="B74" s="47"/>
      <c r="C74" s="48"/>
      <c r="D74" s="25"/>
      <c r="E74" s="25"/>
      <c r="F74" s="48"/>
      <c r="G74" s="26"/>
      <c r="H74" s="27"/>
      <c r="I74" s="49" t="str">
        <f>IF(AND(G74="",H74=""),"",$I$4+SUM($G$8:G74)-SUM($H$8:H74))</f>
        <v/>
      </c>
      <c r="J74" s="50"/>
    </row>
    <row r="75" spans="1:10" x14ac:dyDescent="0.25">
      <c r="A75" s="46"/>
      <c r="B75" s="47"/>
      <c r="C75" s="48"/>
      <c r="D75" s="25"/>
      <c r="E75" s="25"/>
      <c r="F75" s="48"/>
      <c r="G75" s="26"/>
      <c r="H75" s="27"/>
      <c r="I75" s="49" t="str">
        <f>IF(AND(G75="",H75=""),"",$I$4+SUM($G$8:G75)-SUM($H$8:H75))</f>
        <v/>
      </c>
      <c r="J75" s="50"/>
    </row>
    <row r="76" spans="1:10" x14ac:dyDescent="0.25">
      <c r="A76" s="46"/>
      <c r="B76" s="47"/>
      <c r="C76" s="48"/>
      <c r="D76" s="25"/>
      <c r="E76" s="25"/>
      <c r="F76" s="48"/>
      <c r="G76" s="26"/>
      <c r="H76" s="27"/>
      <c r="I76" s="49" t="str">
        <f>IF(AND(G76="",H76=""),"",$I$4+SUM($G$8:G76)-SUM($H$8:H76))</f>
        <v/>
      </c>
      <c r="J76" s="50"/>
    </row>
    <row r="77" spans="1:10" x14ac:dyDescent="0.25">
      <c r="A77" s="46"/>
      <c r="B77" s="47"/>
      <c r="C77" s="48"/>
      <c r="D77" s="25"/>
      <c r="E77" s="25"/>
      <c r="F77" s="48"/>
      <c r="G77" s="26"/>
      <c r="H77" s="27"/>
      <c r="I77" s="49" t="str">
        <f>IF(AND(G77="",H77=""),"",$I$4+SUM($G$8:G77)-SUM($H$8:H77))</f>
        <v/>
      </c>
      <c r="J77" s="50"/>
    </row>
    <row r="78" spans="1:10" x14ac:dyDescent="0.25">
      <c r="A78" s="46"/>
      <c r="B78" s="47"/>
      <c r="C78" s="48"/>
      <c r="D78" s="25"/>
      <c r="E78" s="25"/>
      <c r="F78" s="48"/>
      <c r="G78" s="26"/>
      <c r="H78" s="27"/>
      <c r="I78" s="49" t="str">
        <f>IF(AND(G78="",H78=""),"",$I$4+SUM($G$8:G78)-SUM($H$8:H78))</f>
        <v/>
      </c>
      <c r="J78" s="50"/>
    </row>
    <row r="79" spans="1:10" x14ac:dyDescent="0.25">
      <c r="A79" s="46"/>
      <c r="B79" s="47"/>
      <c r="C79" s="48"/>
      <c r="D79" s="25"/>
      <c r="E79" s="25"/>
      <c r="F79" s="48"/>
      <c r="G79" s="26"/>
      <c r="H79" s="27"/>
      <c r="I79" s="49" t="str">
        <f>IF(AND(G79="",H79=""),"",$I$4+SUM($G$8:G79)-SUM($H$8:H79))</f>
        <v/>
      </c>
      <c r="J79" s="50"/>
    </row>
    <row r="80" spans="1:10" x14ac:dyDescent="0.25">
      <c r="A80" s="46"/>
      <c r="B80" s="47"/>
      <c r="C80" s="48"/>
      <c r="D80" s="25"/>
      <c r="E80" s="25"/>
      <c r="F80" s="48"/>
      <c r="G80" s="26"/>
      <c r="H80" s="27"/>
      <c r="I80" s="49" t="str">
        <f>IF(AND(G80="",H80=""),"",$I$4+SUM($G$8:G80)-SUM($H$8:H80))</f>
        <v/>
      </c>
      <c r="J80" s="50"/>
    </row>
    <row r="81" spans="1:10" x14ac:dyDescent="0.25">
      <c r="A81" s="46"/>
      <c r="B81" s="47"/>
      <c r="C81" s="48"/>
      <c r="D81" s="25"/>
      <c r="E81" s="25"/>
      <c r="F81" s="48"/>
      <c r="G81" s="26"/>
      <c r="H81" s="27"/>
      <c r="I81" s="49" t="str">
        <f>IF(AND(G81="",H81=""),"",$I$4+SUM($G$8:G81)-SUM($H$8:H81))</f>
        <v/>
      </c>
      <c r="J81" s="50"/>
    </row>
    <row r="82" spans="1:10" x14ac:dyDescent="0.25">
      <c r="A82" s="46"/>
      <c r="B82" s="47"/>
      <c r="C82" s="48"/>
      <c r="D82" s="25"/>
      <c r="E82" s="25"/>
      <c r="F82" s="48"/>
      <c r="G82" s="26"/>
      <c r="H82" s="27"/>
      <c r="I82" s="49" t="str">
        <f>IF(AND(G82="",H82=""),"",$I$4+SUM($G$8:G82)-SUM($H$8:H82))</f>
        <v/>
      </c>
      <c r="J82" s="50"/>
    </row>
    <row r="83" spans="1:10" x14ac:dyDescent="0.25">
      <c r="A83" s="46"/>
      <c r="B83" s="47"/>
      <c r="C83" s="48"/>
      <c r="D83" s="25"/>
      <c r="E83" s="25"/>
      <c r="F83" s="48"/>
      <c r="G83" s="26"/>
      <c r="H83" s="27"/>
      <c r="I83" s="49" t="str">
        <f>IF(AND(G83="",H83=""),"",$I$4+SUM($G$8:G83)-SUM($H$8:H83))</f>
        <v/>
      </c>
      <c r="J83" s="50"/>
    </row>
    <row r="84" spans="1:10" x14ac:dyDescent="0.25">
      <c r="A84" s="46"/>
      <c r="B84" s="47"/>
      <c r="C84" s="48"/>
      <c r="D84" s="25"/>
      <c r="E84" s="25"/>
      <c r="F84" s="48"/>
      <c r="G84" s="26"/>
      <c r="H84" s="27"/>
      <c r="I84" s="49" t="str">
        <f>IF(AND(G84="",H84=""),"",$I$4+SUM($G$8:G84)-SUM($H$8:H84))</f>
        <v/>
      </c>
      <c r="J84" s="50"/>
    </row>
    <row r="85" spans="1:10" x14ac:dyDescent="0.25">
      <c r="A85" s="46"/>
      <c r="B85" s="47"/>
      <c r="C85" s="48"/>
      <c r="D85" s="25"/>
      <c r="E85" s="25"/>
      <c r="F85" s="48"/>
      <c r="G85" s="26"/>
      <c r="H85" s="27"/>
      <c r="I85" s="49" t="str">
        <f>IF(AND(G85="",H85=""),"",$I$4+SUM($G$8:G85)-SUM($H$8:H85))</f>
        <v/>
      </c>
      <c r="J85" s="50"/>
    </row>
    <row r="86" spans="1:10" x14ac:dyDescent="0.25">
      <c r="A86" s="46"/>
      <c r="B86" s="47"/>
      <c r="C86" s="48"/>
      <c r="D86" s="25"/>
      <c r="E86" s="25"/>
      <c r="F86" s="48"/>
      <c r="G86" s="26"/>
      <c r="H86" s="27"/>
      <c r="I86" s="49" t="str">
        <f>IF(AND(G86="",H86=""),"",$I$4+SUM($G$8:G86)-SUM($H$8:H86))</f>
        <v/>
      </c>
      <c r="J86" s="50"/>
    </row>
    <row r="87" spans="1:10" x14ac:dyDescent="0.25">
      <c r="A87" s="46"/>
      <c r="B87" s="47"/>
      <c r="C87" s="48"/>
      <c r="D87" s="25"/>
      <c r="E87" s="25"/>
      <c r="F87" s="48"/>
      <c r="G87" s="26"/>
      <c r="H87" s="27"/>
      <c r="I87" s="49" t="str">
        <f>IF(AND(G87="",H87=""),"",$I$4+SUM($G$8:G87)-SUM($H$8:H87))</f>
        <v/>
      </c>
      <c r="J87" s="50"/>
    </row>
    <row r="88" spans="1:10" x14ac:dyDescent="0.25">
      <c r="A88" s="46"/>
      <c r="B88" s="47"/>
      <c r="C88" s="48"/>
      <c r="D88" s="25"/>
      <c r="E88" s="25"/>
      <c r="F88" s="48"/>
      <c r="G88" s="26"/>
      <c r="H88" s="27"/>
      <c r="I88" s="49" t="str">
        <f>IF(AND(G88="",H88=""),"",$I$4+SUM($G$8:G88)-SUM($H$8:H88))</f>
        <v/>
      </c>
      <c r="J88" s="50"/>
    </row>
    <row r="89" spans="1:10" x14ac:dyDescent="0.25">
      <c r="A89" s="46"/>
      <c r="B89" s="47"/>
      <c r="C89" s="48"/>
      <c r="D89" s="25"/>
      <c r="E89" s="25"/>
      <c r="F89" s="48"/>
      <c r="G89" s="26"/>
      <c r="H89" s="27"/>
      <c r="I89" s="49" t="str">
        <f>IF(AND(G89="",H89=""),"",$I$4+SUM($G$8:G89)-SUM($H$8:H89))</f>
        <v/>
      </c>
      <c r="J89" s="50"/>
    </row>
    <row r="90" spans="1:10" x14ac:dyDescent="0.25">
      <c r="A90" s="46"/>
      <c r="B90" s="47"/>
      <c r="C90" s="48"/>
      <c r="D90" s="25"/>
      <c r="E90" s="25"/>
      <c r="F90" s="48"/>
      <c r="G90" s="26"/>
      <c r="H90" s="27"/>
      <c r="I90" s="49" t="str">
        <f>IF(AND(G90="",H90=""),"",$I$4+SUM($G$8:G90)-SUM($H$8:H90))</f>
        <v/>
      </c>
      <c r="J90" s="50"/>
    </row>
    <row r="91" spans="1:10" x14ac:dyDescent="0.25">
      <c r="A91" s="46"/>
      <c r="B91" s="47"/>
      <c r="C91" s="48"/>
      <c r="D91" s="25"/>
      <c r="E91" s="25"/>
      <c r="F91" s="48"/>
      <c r="G91" s="26"/>
      <c r="H91" s="27"/>
      <c r="I91" s="49" t="str">
        <f>IF(AND(G91="",H91=""),"",$I$4+SUM($G$8:G91)-SUM($H$8:H91))</f>
        <v/>
      </c>
      <c r="J91" s="50"/>
    </row>
    <row r="92" spans="1:10" x14ac:dyDescent="0.25">
      <c r="A92" s="46"/>
      <c r="B92" s="47"/>
      <c r="C92" s="48"/>
      <c r="D92" s="25"/>
      <c r="E92" s="25"/>
      <c r="F92" s="48"/>
      <c r="G92" s="26"/>
      <c r="H92" s="27"/>
      <c r="I92" s="49" t="str">
        <f>IF(AND(G92="",H92=""),"",$I$4+SUM($G$8:G92)-SUM($H$8:H92))</f>
        <v/>
      </c>
      <c r="J92" s="50"/>
    </row>
    <row r="93" spans="1:10" x14ac:dyDescent="0.25">
      <c r="A93" s="46"/>
      <c r="B93" s="47"/>
      <c r="C93" s="48"/>
      <c r="D93" s="25"/>
      <c r="E93" s="25"/>
      <c r="F93" s="48"/>
      <c r="G93" s="26"/>
      <c r="H93" s="27"/>
      <c r="I93" s="49" t="str">
        <f>IF(AND(G93="",H93=""),"",$I$4+SUM($G$8:G93)-SUM($H$8:H93))</f>
        <v/>
      </c>
      <c r="J93" s="50"/>
    </row>
    <row r="94" spans="1:10" x14ac:dyDescent="0.25">
      <c r="A94" s="46"/>
      <c r="B94" s="47"/>
      <c r="C94" s="48"/>
      <c r="D94" s="25"/>
      <c r="E94" s="25"/>
      <c r="F94" s="48"/>
      <c r="G94" s="26"/>
      <c r="H94" s="27"/>
      <c r="I94" s="49" t="str">
        <f>IF(AND(G94="",H94=""),"",$I$4+SUM($G$8:G94)-SUM($H$8:H94))</f>
        <v/>
      </c>
      <c r="J94" s="50"/>
    </row>
    <row r="95" spans="1:10" x14ac:dyDescent="0.25">
      <c r="A95" s="46"/>
      <c r="B95" s="47"/>
      <c r="C95" s="48"/>
      <c r="D95" s="25"/>
      <c r="E95" s="25"/>
      <c r="F95" s="48"/>
      <c r="G95" s="26"/>
      <c r="H95" s="27"/>
      <c r="I95" s="49" t="str">
        <f>IF(AND(G95="",H95=""),"",$I$4+SUM($G$8:G95)-SUM($H$8:H95))</f>
        <v/>
      </c>
      <c r="J95" s="50"/>
    </row>
    <row r="96" spans="1:10" x14ac:dyDescent="0.25">
      <c r="A96" s="46"/>
      <c r="B96" s="47"/>
      <c r="C96" s="48"/>
      <c r="D96" s="25"/>
      <c r="E96" s="25"/>
      <c r="F96" s="48"/>
      <c r="G96" s="26"/>
      <c r="H96" s="27"/>
      <c r="I96" s="49" t="str">
        <f>IF(AND(G96="",H96=""),"",$I$4+SUM($G$8:G96)-SUM($H$8:H96))</f>
        <v/>
      </c>
      <c r="J96" s="50"/>
    </row>
    <row r="97" spans="1:10" x14ac:dyDescent="0.25">
      <c r="A97" s="46"/>
      <c r="B97" s="47"/>
      <c r="C97" s="48"/>
      <c r="D97" s="25"/>
      <c r="E97" s="25"/>
      <c r="F97" s="48"/>
      <c r="G97" s="26"/>
      <c r="H97" s="27"/>
      <c r="I97" s="49" t="str">
        <f>IF(AND(G97="",H97=""),"",$I$4+SUM($G$8:G97)-SUM($H$8:H97))</f>
        <v/>
      </c>
      <c r="J97" s="50"/>
    </row>
    <row r="98" spans="1:10" x14ac:dyDescent="0.25">
      <c r="A98" s="46"/>
      <c r="B98" s="47"/>
      <c r="C98" s="48"/>
      <c r="D98" s="25"/>
      <c r="E98" s="25"/>
      <c r="F98" s="48"/>
      <c r="G98" s="26"/>
      <c r="H98" s="27"/>
      <c r="I98" s="49" t="str">
        <f>IF(AND(G98="",H98=""),"",$I$4+SUM($G$8:G98)-SUM($H$8:H98))</f>
        <v/>
      </c>
      <c r="J98" s="50"/>
    </row>
    <row r="99" spans="1:10" x14ac:dyDescent="0.25">
      <c r="A99" s="46"/>
      <c r="B99" s="47"/>
      <c r="C99" s="48"/>
      <c r="D99" s="25"/>
      <c r="E99" s="25"/>
      <c r="F99" s="48"/>
      <c r="G99" s="26"/>
      <c r="H99" s="27"/>
      <c r="I99" s="49" t="str">
        <f>IF(AND(G99="",H99=""),"",$I$4+SUM($G$8:G99)-SUM($H$8:H99))</f>
        <v/>
      </c>
      <c r="J99" s="50"/>
    </row>
    <row r="100" spans="1:10" x14ac:dyDescent="0.25">
      <c r="A100" s="46"/>
      <c r="B100" s="47"/>
      <c r="C100" s="48"/>
      <c r="D100" s="25"/>
      <c r="E100" s="25"/>
      <c r="F100" s="48"/>
      <c r="G100" s="26"/>
      <c r="H100" s="27"/>
      <c r="I100" s="49" t="str">
        <f>IF(AND(G100="",H100=""),"",$I$4+SUM($G$8:G100)-SUM($H$8:H100))</f>
        <v/>
      </c>
      <c r="J100" s="50"/>
    </row>
    <row r="101" spans="1:10" ht="24" customHeight="1" x14ac:dyDescent="0.25">
      <c r="A101" s="70" t="s">
        <v>142</v>
      </c>
      <c r="B101" s="70"/>
      <c r="C101" s="70"/>
      <c r="D101" s="70"/>
      <c r="E101" s="70"/>
      <c r="F101" s="70"/>
      <c r="G101" s="51">
        <f>SUM(G8:G100)</f>
        <v>7519.3</v>
      </c>
      <c r="H101" s="51">
        <f>SUM(H8:H100)</f>
        <v>3882</v>
      </c>
      <c r="I101" s="52">
        <f>$I$4+G101-H101</f>
        <v>4887.2999999999993</v>
      </c>
      <c r="J101" s="53"/>
    </row>
  </sheetData>
  <mergeCells count="12">
    <mergeCell ref="A101:F101"/>
    <mergeCell ref="A4:B4"/>
    <mergeCell ref="C4:E4"/>
    <mergeCell ref="G4:H4"/>
    <mergeCell ref="I4:J4"/>
    <mergeCell ref="A5:J5"/>
    <mergeCell ref="A1:J1"/>
    <mergeCell ref="A2:J2"/>
    <mergeCell ref="A3:B3"/>
    <mergeCell ref="C3:E3"/>
    <mergeCell ref="G3:H3"/>
    <mergeCell ref="I3:J3"/>
  </mergeCells>
  <conditionalFormatting sqref="A8:J100">
    <cfRule type="expression" dxfId="3" priority="2">
      <formula>ISEVEN(ROW())</formula>
    </cfRule>
  </conditionalFormatting>
  <conditionalFormatting sqref="C8:C100">
    <cfRule type="expression" dxfId="2" priority="4">
      <formula>AND($C8="",OR($G8&lt;&gt;"",$H8&lt;&gt;""))</formula>
    </cfRule>
  </conditionalFormatting>
  <conditionalFormatting sqref="G8:H100">
    <cfRule type="expression" dxfId="1" priority="5">
      <formula>AND($G8&lt;&gt;"",$H8&lt;&gt;"")</formula>
    </cfRule>
  </conditionalFormatting>
  <conditionalFormatting sqref="I8:I100">
    <cfRule type="cellIs" dxfId="0" priority="3" operator="lessThan">
      <formula>0</formula>
    </cfRule>
  </conditionalFormatting>
  <printOptions horizontalCentered="1"/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errorTitle="Ungültige Kategorie" error="Bitte eine Kategorie aus der Liste wählen." prompt="Kategorie aus dem Blatt „Kategorien“ wählen." xr:uid="{00000000-0002-0000-0200-000000000000}">
          <x14:formula1>
            <xm:f>Kategorien!$B$6:$B$22</xm:f>
          </x14:formula1>
          <x14:formula2>
            <xm:f>0</xm:f>
          </x14:formula2>
          <xm:sqref>E8:E100</xm:sqref>
        </x14:dataValidation>
        <x14:dataValidation type="list" allowBlank="1" errorTitle="Ungültige Zahlungsart" error="Bitte eine Zahlungsart aus der Liste wählen." xr:uid="{00000000-0002-0000-0200-000001000000}">
          <x14:formula1>
            <xm:f>Kategorien!$E$6:$E$10</xm:f>
          </x14:formula1>
          <x14:formula2>
            <xm:f>0</xm:f>
          </x14:formula2>
          <xm:sqref>F8:F100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Übersicht</vt:lpstr>
      <vt:lpstr>Kategorien</vt:lpstr>
      <vt:lpstr>Kassenbuch</vt:lpstr>
      <vt:lpstr>Kassenbuch!Druckbereich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2026-09-02T10:17:35Z</dcterms:created>
  <dcterms:modified xsi:type="dcterms:W3CDTF">2026-09-02T13:47:19Z</dcterms:modified>
  <dc:language>en-US</dc:language>
</cp:coreProperties>
</file>