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162E5701-86F5-4A40-A918-FED7E53D4FFA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Fixkosten" sheetId="2" r:id="rId2"/>
    <sheet name="Listen" sheetId="3" r:id="rId3"/>
  </sheets>
  <definedNames>
    <definedName name="FK_Intervall">Fixkosten!$D$7:$D$28</definedName>
    <definedName name="FK_Jaehrlich">Fixkosten!$G$7:$G$28</definedName>
    <definedName name="FK_Kategorie">Fixkosten!$C$7:$C$28</definedName>
    <definedName name="FK_Monatlich">Fixkosten!$F$7:$F$28</definedName>
    <definedName name="FK_Status">Fixkosten!$J$7:$J$28</definedName>
    <definedName name="IntervallFaktor">Listen!$C$2:$D$5</definedName>
    <definedName name="IntervallListe">Listen!$C$2:$C$5</definedName>
    <definedName name="KatListe">Listen!$A$2:$A$9</definedName>
    <definedName name="StatusListe">Listen!$H$2:$H$4</definedName>
    <definedName name="ZahlweiseListe">Listen!$F$2:$F$6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8" i="2" l="1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D18" i="1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D17" i="1" s="1"/>
  <c r="F12" i="2"/>
  <c r="G12" i="2" s="1"/>
  <c r="F11" i="2"/>
  <c r="G11" i="2" s="1"/>
  <c r="F10" i="2"/>
  <c r="G10" i="2" s="1"/>
  <c r="F9" i="2"/>
  <c r="G9" i="2" s="1"/>
  <c r="F8" i="2"/>
  <c r="G8" i="2" s="1"/>
  <c r="F7" i="2"/>
  <c r="F29" i="2" s="1"/>
  <c r="C28" i="1"/>
  <c r="B28" i="1"/>
  <c r="D28" i="1" s="1"/>
  <c r="B27" i="1"/>
  <c r="D27" i="1" s="1"/>
  <c r="D26" i="1"/>
  <c r="C26" i="1"/>
  <c r="B26" i="1"/>
  <c r="B25" i="1"/>
  <c r="D25" i="1" s="1"/>
  <c r="C21" i="1"/>
  <c r="B21" i="1"/>
  <c r="D21" i="1" s="1"/>
  <c r="C20" i="1"/>
  <c r="B20" i="1"/>
  <c r="D20" i="1" s="1"/>
  <c r="B19" i="1"/>
  <c r="C19" i="1" s="1"/>
  <c r="C18" i="1"/>
  <c r="B18" i="1"/>
  <c r="C17" i="1"/>
  <c r="B17" i="1"/>
  <c r="C16" i="1"/>
  <c r="B16" i="1"/>
  <c r="D16" i="1" s="1"/>
  <c r="C15" i="1"/>
  <c r="B15" i="1"/>
  <c r="B14" i="1"/>
  <c r="C14" i="1" s="1"/>
  <c r="D10" i="1"/>
  <c r="B10" i="1"/>
  <c r="B6" i="1"/>
  <c r="C22" i="1" l="1"/>
  <c r="E19" i="1" s="1"/>
  <c r="E17" i="1"/>
  <c r="E18" i="1"/>
  <c r="D15" i="1"/>
  <c r="E15" i="1"/>
  <c r="C25" i="1"/>
  <c r="D19" i="1"/>
  <c r="C27" i="1"/>
  <c r="G7" i="2"/>
  <c r="G29" i="2" l="1"/>
  <c r="D6" i="1"/>
  <c r="D14" i="1"/>
  <c r="D22" i="1" s="1"/>
  <c r="E14" i="1"/>
  <c r="E20" i="1"/>
  <c r="E16" i="1"/>
  <c r="E21" i="1"/>
  <c r="E22" i="1" l="1"/>
</calcChain>
</file>

<file path=xl/sharedStrings.xml><?xml version="1.0" encoding="utf-8"?>
<sst xmlns="http://schemas.openxmlformats.org/spreadsheetml/2006/main" count="148" uniqueCount="71">
  <si>
    <t>FIXKOSTEN-ÜBERSICHT 2026</t>
  </si>
  <si>
    <t>Kennzahlen berücksichtigen nur Positionen mit Status „Aktiv".</t>
  </si>
  <si>
    <t>FIXKOSTEN / MONAT (aktiv)</t>
  </si>
  <si>
    <t>FIXKOSTEN / JAHR (aktiv)</t>
  </si>
  <si>
    <t>AKTIVE POSITIONEN</t>
  </si>
  <si>
    <t>Ø JE POSITION / MONAT</t>
  </si>
  <si>
    <t>Kosten nach Kategorie (aktiv)</t>
  </si>
  <si>
    <t>Kategorie</t>
  </si>
  <si>
    <t>Monatlich</t>
  </si>
  <si>
    <t>Jährlich</t>
  </si>
  <si>
    <t>Anteil</t>
  </si>
  <si>
    <t>Gesamt</t>
  </si>
  <si>
    <t>Kosten nach Zahlungsintervall (aktiv)</t>
  </si>
  <si>
    <t>Intervall</t>
  </si>
  <si>
    <t>Positionen</t>
  </si>
  <si>
    <t>FIXKOSTEN 2026</t>
  </si>
  <si>
    <t>Wiederkehrende Kosten erfassen · Zahlungsintervalle automatisch auf Monat und Jahr umrechnen · auswerten</t>
  </si>
  <si>
    <t>Hinweis:  Nur die weißen Felder ausfüllen.  Die Spalten „Monatlich" und „Jährlich" (bernsteinfarben markiert) werden automatisch berechnet – bitte nicht überschreiben.</t>
  </si>
  <si>
    <t>Nr.</t>
  </si>
  <si>
    <t>Bezeichnung</t>
  </si>
  <si>
    <t>Zahlungsintervall</t>
  </si>
  <si>
    <t>Betrag pro Zahlung</t>
  </si>
  <si>
    <t>Zahlungsweise</t>
  </si>
  <si>
    <t>Nächste Fälligkeit</t>
  </si>
  <si>
    <t>Status</t>
  </si>
  <si>
    <t>Notiz</t>
  </si>
  <si>
    <t>Miete Büro/Geschäftsräume</t>
  </si>
  <si>
    <t>Wohnen &amp; Räume</t>
  </si>
  <si>
    <t>Dauerauftrag</t>
  </si>
  <si>
    <t>Aktiv</t>
  </si>
  <si>
    <t>Kaltmiete inkl. Stellplatz</t>
  </si>
  <si>
    <t>Nebenkosten (Strom/Wasser/Heizung)</t>
  </si>
  <si>
    <t>Lastschrift</t>
  </si>
  <si>
    <t>Abschlag – Jahresabrechnung beachten</t>
  </si>
  <si>
    <t>Gebäudeversicherung</t>
  </si>
  <si>
    <t>Versicherungen</t>
  </si>
  <si>
    <t>Betriebshaftpflicht</t>
  </si>
  <si>
    <t>Internet &amp; Festnetz</t>
  </si>
  <si>
    <t>Kommunikation</t>
  </si>
  <si>
    <t>Mobilfunkvertrag</t>
  </si>
  <si>
    <t>KFZ-Leasingrate</t>
  </si>
  <si>
    <t>Mobilität</t>
  </si>
  <si>
    <t>Laufzeit bis 2028</t>
  </si>
  <si>
    <t>KFZ-Versicherung</t>
  </si>
  <si>
    <t>Halbjährlich</t>
  </si>
  <si>
    <t>Buchhaltungssoftware (Abo)</t>
  </si>
  <si>
    <t>Software &amp; Lizenzen</t>
  </si>
  <si>
    <t>Kreditkarte</t>
  </si>
  <si>
    <t>Cloud-Speicher</t>
  </si>
  <si>
    <t>Wartungsvertrag Technik</t>
  </si>
  <si>
    <t>Sonstiges</t>
  </si>
  <si>
    <t>Vierteljährlich</t>
  </si>
  <si>
    <t>Überweisung</t>
  </si>
  <si>
    <t>Mitgliedsbeitrag Fachverband</t>
  </si>
  <si>
    <t>Abonnements &amp; Mitgliedschaften</t>
  </si>
  <si>
    <t>Streaming-Abo</t>
  </si>
  <si>
    <t>Pausiert</t>
  </si>
  <si>
    <t>vorübergehend pausiert</t>
  </si>
  <si>
    <t>Kontoführung Geschäftskonto</t>
  </si>
  <si>
    <t>Finanzierung</t>
  </si>
  <si>
    <t>Kreditrate Investition</t>
  </si>
  <si>
    <t>Annuität</t>
  </si>
  <si>
    <t>Reinigungsservice</t>
  </si>
  <si>
    <t>Fachmagazin-Abo</t>
  </si>
  <si>
    <t>Gekündigt</t>
  </si>
  <si>
    <t>gekündigt zum Laufzeitende</t>
  </si>
  <si>
    <t>Summe (alle erfassten Positionen)</t>
  </si>
  <si>
    <t>Kategorien</t>
  </si>
  <si>
    <t>Zahlungen/Jahr</t>
  </si>
  <si>
    <t>PayPal</t>
  </si>
  <si>
    <t>Hilfsblatt für Auswahllisten und Berechnungen. Werte können ergänzt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</si>
</sst>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0.0%"/>
    <numFmt numFmtId="166" formatCode="dd\.mm\.yyyy"/>
  </numFmts>
  <fonts count="13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"/>
      <color rgb="FF6B7A80"/>
      <name val="Calibri"/>
      <charset val="1"/>
    </font>
    <font>
      <b/>
      <sz val="9"/>
      <color rgb="FF6B7A80"/>
      <name val="Calibri"/>
      <charset val="1"/>
    </font>
    <font>
      <b/>
      <sz val="22"/>
      <color rgb="FF0F4C5C"/>
      <name val="Calibri"/>
      <charset val="1"/>
    </font>
    <font>
      <b/>
      <sz val="22"/>
      <color rgb="FFC77F35"/>
      <name val="Calibri"/>
      <charset val="1"/>
    </font>
    <font>
      <b/>
      <sz val="12"/>
      <color rgb="FF0F4C5C"/>
      <name val="Calibri"/>
      <charset val="1"/>
    </font>
    <font>
      <b/>
      <sz val="10"/>
      <color rgb="FFFFFFFF"/>
      <name val="Calibri"/>
      <charset val="1"/>
    </font>
    <font>
      <sz val="10"/>
      <color rgb="FF1F3339"/>
      <name val="Calibri"/>
      <charset val="1"/>
    </font>
    <font>
      <i/>
      <sz val="9"/>
      <color rgb="FF6B7A80"/>
      <name val="Calibri"/>
      <charset val="1"/>
    </font>
    <font>
      <b/>
      <sz val="11"/>
      <color rgb="FFFFFFFF"/>
      <name val="Calibri"/>
      <charset val="1"/>
    </font>
    <font>
      <b/>
      <sz val="10"/>
      <color rgb="FF0F4C5C"/>
      <name val="Calibri"/>
      <charset val="1"/>
    </font>
    <font>
      <sz val="11"/>
      <color rgb="FF1F3339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0F4C5C"/>
        <bgColor rgb="FF1C6270"/>
      </patternFill>
    </fill>
    <fill>
      <patternFill patternType="solid">
        <fgColor rgb="FFF7FAFA"/>
        <bgColor rgb="FFFFFFFF"/>
      </patternFill>
    </fill>
    <fill>
      <patternFill patternType="solid">
        <fgColor rgb="FFC77F35"/>
        <bgColor rgb="FF8A6D3B"/>
      </patternFill>
    </fill>
    <fill>
      <patternFill patternType="solid">
        <fgColor rgb="FFEAF1F2"/>
        <bgColor rgb="FFFBF3E7"/>
      </patternFill>
    </fill>
    <fill>
      <patternFill patternType="solid">
        <fgColor rgb="FFFFFFFF"/>
        <bgColor rgb="FFF7FAFA"/>
      </patternFill>
    </fill>
    <fill>
      <patternFill patternType="solid">
        <fgColor rgb="FF1C6270"/>
        <bgColor rgb="FF0F4C5C"/>
      </patternFill>
    </fill>
    <fill>
      <patternFill patternType="solid">
        <fgColor rgb="FFFBF3E7"/>
        <bgColor rgb="FFF7FAFA"/>
      </patternFill>
    </fill>
  </fills>
  <borders count="6">
    <border>
      <left/>
      <right/>
      <top/>
      <bottom/>
      <diagonal/>
    </border>
    <border>
      <left/>
      <right/>
      <top style="medium">
        <color rgb="FF0F4C5C"/>
      </top>
      <bottom/>
      <diagonal/>
    </border>
    <border>
      <left/>
      <right/>
      <top style="medium">
        <color rgb="FFC77F35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6DEE0"/>
      </left>
      <right style="thin">
        <color rgb="FFD6DEE0"/>
      </right>
      <top style="thin">
        <color rgb="FFD6DEE0"/>
      </top>
      <bottom style="thin">
        <color rgb="FFD6DEE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0" fillId="2" borderId="5" xfId="0" applyFont="1" applyFill="1" applyBorder="1" applyAlignment="1">
      <alignment horizontal="right" vertical="center" indent="1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164" fontId="5" fillId="5" borderId="0" xfId="0" applyNumberFormat="1" applyFont="1" applyFill="1" applyAlignment="1">
      <alignment horizontal="left" vertical="center" indent="1"/>
    </xf>
    <xf numFmtId="1" fontId="5" fillId="5" borderId="0" xfId="0" applyNumberFormat="1" applyFont="1" applyFill="1" applyAlignment="1">
      <alignment horizontal="left" vertical="center" indent="1"/>
    </xf>
    <xf numFmtId="0" fontId="3" fillId="5" borderId="2" xfId="0" applyFont="1" applyFill="1" applyBorder="1" applyAlignment="1">
      <alignment horizontal="left" vertical="center" indent="1"/>
    </xf>
    <xf numFmtId="164" fontId="4" fillId="5" borderId="0" xfId="0" applyNumberFormat="1" applyFont="1" applyFill="1" applyAlignment="1">
      <alignment horizontal="left" vertical="center" indent="1"/>
    </xf>
    <xf numFmtId="0" fontId="3" fillId="5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4" borderId="0" xfId="0" applyFill="1"/>
    <xf numFmtId="0" fontId="7" fillId="2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164" fontId="8" fillId="6" borderId="4" xfId="0" applyNumberFormat="1" applyFont="1" applyFill="1" applyBorder="1" applyAlignment="1">
      <alignment horizontal="right" vertical="center"/>
    </xf>
    <xf numFmtId="165" fontId="8" fillId="6" borderId="4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 wrapText="1"/>
    </xf>
    <xf numFmtId="164" fontId="8" fillId="3" borderId="4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horizontal="left" vertical="center" wrapText="1"/>
    </xf>
    <xf numFmtId="164" fontId="7" fillId="7" borderId="3" xfId="0" applyNumberFormat="1" applyFont="1" applyFill="1" applyBorder="1" applyAlignment="1">
      <alignment horizontal="right" vertical="center"/>
    </xf>
    <xf numFmtId="165" fontId="7" fillId="7" borderId="3" xfId="0" applyNumberFormat="1" applyFont="1" applyFill="1" applyBorder="1" applyAlignment="1">
      <alignment horizontal="right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64" fontId="11" fillId="8" borderId="4" xfId="0" applyNumberFormat="1" applyFont="1" applyFill="1" applyBorder="1" applyAlignment="1">
      <alignment horizontal="right" vertical="center"/>
    </xf>
    <xf numFmtId="164" fontId="8" fillId="8" borderId="4" xfId="0" applyNumberFormat="1" applyFont="1" applyFill="1" applyBorder="1" applyAlignment="1">
      <alignment horizontal="right" vertical="center"/>
    </xf>
    <xf numFmtId="166" fontId="8" fillId="6" borderId="4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left" vertical="center" wrapText="1"/>
    </xf>
    <xf numFmtId="166" fontId="8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164" fontId="10" fillId="7" borderId="3" xfId="0" applyNumberFormat="1" applyFont="1" applyFill="1" applyBorder="1" applyAlignment="1">
      <alignment horizontal="right" vertical="center"/>
    </xf>
    <xf numFmtId="0" fontId="0" fillId="2" borderId="3" xfId="0" applyFill="1" applyBorder="1"/>
    <xf numFmtId="0" fontId="10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/>
  </cellXfs>
  <cellStyles count="1">
    <cellStyle name="Standard" xfId="0" builtinId="0"/>
  </cellStyles>
  <dxfs count="2">
    <dxf>
      <font>
        <i/>
        <sz val="10"/>
        <color rgb="FF9AA7AC"/>
        <name val="Calibri"/>
        <charset val="1"/>
      </font>
    </dxf>
    <dxf>
      <font>
        <strike/>
        <sz val="10"/>
        <color rgb="FF9AA7AC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3B"/>
      <rgbColor rgb="FF800080"/>
      <rgbColor rgb="FF1C6270"/>
      <rgbColor rgb="FFB7C4C7"/>
      <rgbColor rgb="FF6B7A80"/>
      <rgbColor rgb="FF9999FF"/>
      <rgbColor rgb="FF993366"/>
      <rgbColor rgb="FFFBF3E7"/>
      <rgbColor rgb="FFEAF1F2"/>
      <rgbColor rgb="FF660066"/>
      <rgbColor rgb="FFC77F35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AFA"/>
      <rgbColor rgb="FFD6DEE0"/>
      <rgbColor rgb="FFFFFF99"/>
      <rgbColor rgb="FFA9B9BD"/>
      <rgbColor rgb="FFFF99CC"/>
      <rgbColor rgb="FFCC99FF"/>
      <rgbColor rgb="FFE7B76B"/>
      <rgbColor rgb="FF3366FF"/>
      <rgbColor rgb="FF5BA3AE"/>
      <rgbColor rgb="FF99CC00"/>
      <rgbColor rgb="FFFFCC00"/>
      <rgbColor rgb="FFFF9900"/>
      <rgbColor rgb="FFFF6600"/>
      <rgbColor rgb="FF4F81BD"/>
      <rgbColor rgb="FF9AA7AC"/>
      <rgbColor rgb="FF0F4C5C"/>
      <rgbColor rgb="FF2E7D8A"/>
      <rgbColor rgb="FF003300"/>
      <rgbColor rgb="FF333300"/>
      <rgbColor rgb="FF993300"/>
      <rgbColor rgb="FF993366"/>
      <rgbColor rgb="FF333399"/>
      <rgbColor rgb="FF1F333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F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Monatliche Fixkosten nach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Übersicht!$C$13</c:f>
              <c:strCache>
                <c:ptCount val="1"/>
                <c:pt idx="0">
                  <c:v>Monatlich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0F4C5C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D28-4441-8ED7-44BABB0092A3}"/>
              </c:ext>
            </c:extLst>
          </c:dPt>
          <c:dPt>
            <c:idx val="1"/>
            <c:bubble3D val="0"/>
            <c:spPr>
              <a:solidFill>
                <a:srgbClr val="2E7D8A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D28-4441-8ED7-44BABB0092A3}"/>
              </c:ext>
            </c:extLst>
          </c:dPt>
          <c:dPt>
            <c:idx val="2"/>
            <c:bubble3D val="0"/>
            <c:spPr>
              <a:solidFill>
                <a:srgbClr val="5BA3AE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8D28-4441-8ED7-44BABB0092A3}"/>
              </c:ext>
            </c:extLst>
          </c:dPt>
          <c:dPt>
            <c:idx val="3"/>
            <c:bubble3D val="0"/>
            <c:spPr>
              <a:solidFill>
                <a:srgbClr val="C77F35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8D28-4441-8ED7-44BABB0092A3}"/>
              </c:ext>
            </c:extLst>
          </c:dPt>
          <c:dPt>
            <c:idx val="4"/>
            <c:bubble3D val="0"/>
            <c:spPr>
              <a:solidFill>
                <a:srgbClr val="E7B76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8D28-4441-8ED7-44BABB0092A3}"/>
              </c:ext>
            </c:extLst>
          </c:dPt>
          <c:dPt>
            <c:idx val="5"/>
            <c:bubble3D val="0"/>
            <c:spPr>
              <a:solidFill>
                <a:srgbClr val="8A6D3B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8D28-4441-8ED7-44BABB0092A3}"/>
              </c:ext>
            </c:extLst>
          </c:dPt>
          <c:dPt>
            <c:idx val="6"/>
            <c:bubble3D val="0"/>
            <c:spPr>
              <a:solidFill>
                <a:srgbClr val="6B7A80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8D28-4441-8ED7-44BABB0092A3}"/>
              </c:ext>
            </c:extLst>
          </c:dPt>
          <c:dPt>
            <c:idx val="7"/>
            <c:bubble3D val="0"/>
            <c:spPr>
              <a:solidFill>
                <a:srgbClr val="A9B9BD"/>
              </a:solidFill>
              <a:ln w="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8D28-4441-8ED7-44BABB0092A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8D28-4441-8ED7-44BABB0092A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8D28-4441-8ED7-44BABB0092A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8D28-4441-8ED7-44BABB0092A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8D28-4441-8ED7-44BABB0092A3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8D28-4441-8ED7-44BABB0092A3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8D28-4441-8ED7-44BABB0092A3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D-8D28-4441-8ED7-44BABB0092A3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F-8D28-4441-8ED7-44BABB0092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Übersicht!$B$14:$B$21</c:f>
              <c:strCache>
                <c:ptCount val="8"/>
                <c:pt idx="0">
                  <c:v>Wohnen &amp; Räume</c:v>
                </c:pt>
                <c:pt idx="1">
                  <c:v>Versicherungen</c:v>
                </c:pt>
                <c:pt idx="2">
                  <c:v>Kommunikation</c:v>
                </c:pt>
                <c:pt idx="3">
                  <c:v>Mobilität</c:v>
                </c:pt>
                <c:pt idx="4">
                  <c:v>Finanzierung</c:v>
                </c:pt>
                <c:pt idx="5">
                  <c:v>Software &amp; Lizenzen</c:v>
                </c:pt>
                <c:pt idx="6">
                  <c:v>Abonnements &amp; Mitgliedschaften</c:v>
                </c:pt>
                <c:pt idx="7">
                  <c:v>Sonstiges</c:v>
                </c:pt>
              </c:strCache>
            </c:strRef>
          </c:cat>
          <c:val>
            <c:numRef>
              <c:f>Übersicht!$C$14:$C$21</c:f>
              <c:numCache>
                <c:formatCode>#,##0.00" €"</c:formatCode>
                <c:ptCount val="8"/>
                <c:pt idx="0">
                  <c:v>1130</c:v>
                </c:pt>
                <c:pt idx="1">
                  <c:v>115</c:v>
                </c:pt>
                <c:pt idx="2">
                  <c:v>79.89</c:v>
                </c:pt>
                <c:pt idx="3">
                  <c:v>289</c:v>
                </c:pt>
                <c:pt idx="4">
                  <c:v>387.9</c:v>
                </c:pt>
                <c:pt idx="5">
                  <c:v>34.889999999999993</c:v>
                </c:pt>
                <c:pt idx="6">
                  <c:v>20</c:v>
                </c:pt>
                <c:pt idx="7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D28-4441-8ED7-44BABB00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EF2E8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4</xdr:row>
      <xdr:rowOff>0</xdr:rowOff>
    </xdr:from>
    <xdr:to>
      <xdr:col>9</xdr:col>
      <xdr:colOff>6900</xdr:colOff>
      <xdr:row>19</xdr:row>
      <xdr:rowOff>226800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4C5C"/>
    <pageSetUpPr fitToPage="1"/>
  </sheetPr>
  <dimension ref="B1:I28"/>
  <sheetViews>
    <sheetView showGridLines="0" tabSelected="1" zoomScaleNormal="100" workbookViewId="0">
      <selection activeCell="O44" sqref="O44"/>
    </sheetView>
  </sheetViews>
  <sheetFormatPr baseColWidth="10" defaultColWidth="8.7109375" defaultRowHeight="15" x14ac:dyDescent="0.25"/>
  <cols>
    <col min="1" max="1" width="2.42578125" customWidth="1"/>
    <col min="2" max="2" width="26" customWidth="1"/>
    <col min="3" max="4" width="15" customWidth="1"/>
    <col min="5" max="5" width="11" customWidth="1"/>
    <col min="6" max="6" width="3" customWidth="1"/>
    <col min="7" max="7" width="16" customWidth="1"/>
    <col min="8" max="8" width="13" customWidth="1"/>
    <col min="9" max="9" width="33.28515625" customWidth="1"/>
    <col min="10" max="10" width="2.42578125" customWidth="1"/>
  </cols>
  <sheetData>
    <row r="1" spans="2:9" ht="33.75" customHeight="1" x14ac:dyDescent="0.25">
      <c r="B1" s="10" t="s">
        <v>0</v>
      </c>
      <c r="C1" s="10"/>
      <c r="D1" s="10"/>
      <c r="E1" s="10"/>
      <c r="F1" s="10"/>
      <c r="G1" s="10"/>
      <c r="H1" s="10"/>
      <c r="I1" s="10"/>
    </row>
    <row r="2" spans="2:9" ht="19.5" customHeight="1" x14ac:dyDescent="0.25">
      <c r="B2" s="9" t="s">
        <v>1</v>
      </c>
      <c r="C2" s="9"/>
      <c r="D2" s="9"/>
      <c r="E2" s="9"/>
      <c r="F2" s="9"/>
      <c r="G2" s="9"/>
      <c r="H2" s="9"/>
      <c r="I2" s="9"/>
    </row>
    <row r="3" spans="2:9" ht="3" customHeight="1" x14ac:dyDescent="0.25">
      <c r="B3" s="11"/>
      <c r="C3" s="11"/>
      <c r="D3" s="11"/>
      <c r="E3" s="11"/>
      <c r="F3" s="11"/>
      <c r="G3" s="11"/>
      <c r="H3" s="11"/>
      <c r="I3" s="11"/>
    </row>
    <row r="4" spans="2:9" ht="6" customHeight="1" x14ac:dyDescent="0.25"/>
    <row r="5" spans="2:9" ht="18" customHeight="1" x14ac:dyDescent="0.25">
      <c r="B5" s="8" t="s">
        <v>2</v>
      </c>
      <c r="C5" s="8"/>
      <c r="D5" s="8" t="s">
        <v>3</v>
      </c>
      <c r="E5" s="8"/>
    </row>
    <row r="6" spans="2:9" ht="15.75" customHeight="1" x14ac:dyDescent="0.25">
      <c r="B6" s="7">
        <f>SUMIFS(FK_Monatlich,FK_Status,"Aktiv")</f>
        <v>2286.6800000000003</v>
      </c>
      <c r="C6" s="7"/>
      <c r="D6" s="7">
        <f>SUMIFS(FK_Jaehrlich,FK_Status,"Aktiv")</f>
        <v>27440.16</v>
      </c>
      <c r="E6" s="7"/>
    </row>
    <row r="7" spans="2:9" ht="15.75" customHeight="1" x14ac:dyDescent="0.25">
      <c r="B7" s="7"/>
      <c r="C7" s="7"/>
      <c r="D7" s="7"/>
      <c r="E7" s="7"/>
    </row>
    <row r="8" spans="2:9" ht="6" customHeight="1" x14ac:dyDescent="0.25"/>
    <row r="9" spans="2:9" ht="18" customHeight="1" x14ac:dyDescent="0.25">
      <c r="B9" s="6" t="s">
        <v>4</v>
      </c>
      <c r="C9" s="6"/>
      <c r="D9" s="6" t="s">
        <v>5</v>
      </c>
      <c r="E9" s="6"/>
    </row>
    <row r="10" spans="2:9" ht="15.75" customHeight="1" x14ac:dyDescent="0.25">
      <c r="B10" s="5">
        <f>COUNTIF(FK_Status,"Aktiv")</f>
        <v>15</v>
      </c>
      <c r="C10" s="5"/>
      <c r="D10" s="4">
        <f>IFERROR(SUMIFS(FK_Monatlich,FK_Status,"Aktiv")/COUNTIF(FK_Status,"Aktiv"),0)</f>
        <v>152.44533333333337</v>
      </c>
      <c r="E10" s="4"/>
    </row>
    <row r="11" spans="2:9" ht="15.75" customHeight="1" x14ac:dyDescent="0.25">
      <c r="B11" s="5"/>
      <c r="C11" s="5"/>
      <c r="D11" s="4"/>
      <c r="E11" s="4"/>
    </row>
    <row r="12" spans="2:9" ht="21.75" customHeight="1" x14ac:dyDescent="0.25">
      <c r="B12" s="3" t="s">
        <v>6</v>
      </c>
      <c r="C12" s="3"/>
      <c r="D12" s="3"/>
      <c r="E12" s="3"/>
    </row>
    <row r="13" spans="2:9" ht="19.5" customHeight="1" x14ac:dyDescent="0.25">
      <c r="B13" s="12" t="s">
        <v>7</v>
      </c>
      <c r="C13" s="12" t="s">
        <v>8</v>
      </c>
      <c r="D13" s="12" t="s">
        <v>9</v>
      </c>
      <c r="E13" s="12" t="s">
        <v>10</v>
      </c>
    </row>
    <row r="14" spans="2:9" ht="18" customHeight="1" x14ac:dyDescent="0.25">
      <c r="B14" s="13" t="str">
        <f>Listen!$A$2</f>
        <v>Wohnen &amp; Räume</v>
      </c>
      <c r="C14" s="14">
        <f t="shared" ref="C14:C21" si="0">SUMIFS(FK_Monatlich,FK_Kategorie,$B14,FK_Status,"Aktiv")</f>
        <v>1130</v>
      </c>
      <c r="D14" s="14">
        <f t="shared" ref="D14:D21" si="1">SUMIFS(FK_Jaehrlich,FK_Kategorie,$B14,FK_Status,"Aktiv")</f>
        <v>13560</v>
      </c>
      <c r="E14" s="15">
        <f t="shared" ref="E14:E21" si="2">IFERROR($C14/$C$22,0)</f>
        <v>0.49416621477425782</v>
      </c>
    </row>
    <row r="15" spans="2:9" ht="18" customHeight="1" x14ac:dyDescent="0.25">
      <c r="B15" s="16" t="str">
        <f>Listen!$A$3</f>
        <v>Versicherungen</v>
      </c>
      <c r="C15" s="17">
        <f t="shared" si="0"/>
        <v>115</v>
      </c>
      <c r="D15" s="17">
        <f t="shared" si="1"/>
        <v>1380</v>
      </c>
      <c r="E15" s="18">
        <f t="shared" si="2"/>
        <v>5.0291251946052787E-2</v>
      </c>
    </row>
    <row r="16" spans="2:9" ht="18" customHeight="1" x14ac:dyDescent="0.25">
      <c r="B16" s="13" t="str">
        <f>Listen!$A$4</f>
        <v>Kommunikation</v>
      </c>
      <c r="C16" s="14">
        <f t="shared" si="0"/>
        <v>79.89</v>
      </c>
      <c r="D16" s="14">
        <f t="shared" si="1"/>
        <v>958.68</v>
      </c>
      <c r="E16" s="15">
        <f t="shared" si="2"/>
        <v>3.4937114069305712E-2</v>
      </c>
    </row>
    <row r="17" spans="2:5" ht="18" customHeight="1" x14ac:dyDescent="0.25">
      <c r="B17" s="16" t="str">
        <f>Listen!$A$5</f>
        <v>Mobilität</v>
      </c>
      <c r="C17" s="17">
        <f t="shared" si="0"/>
        <v>289</v>
      </c>
      <c r="D17" s="17">
        <f t="shared" si="1"/>
        <v>3468</v>
      </c>
      <c r="E17" s="18">
        <f t="shared" si="2"/>
        <v>0.12638410271660222</v>
      </c>
    </row>
    <row r="18" spans="2:5" ht="18" customHeight="1" x14ac:dyDescent="0.25">
      <c r="B18" s="13" t="str">
        <f>Listen!$A$6</f>
        <v>Finanzierung</v>
      </c>
      <c r="C18" s="14">
        <f t="shared" si="0"/>
        <v>387.9</v>
      </c>
      <c r="D18" s="14">
        <f t="shared" si="1"/>
        <v>4654.8</v>
      </c>
      <c r="E18" s="15">
        <f t="shared" si="2"/>
        <v>0.1696345793902076</v>
      </c>
    </row>
    <row r="19" spans="2:5" ht="18" customHeight="1" x14ac:dyDescent="0.25">
      <c r="B19" s="16" t="str">
        <f>Listen!$A$7</f>
        <v>Software &amp; Lizenzen</v>
      </c>
      <c r="C19" s="17">
        <f t="shared" si="0"/>
        <v>34.889999999999993</v>
      </c>
      <c r="D19" s="17">
        <f t="shared" si="1"/>
        <v>418.67999999999995</v>
      </c>
      <c r="E19" s="18">
        <f t="shared" si="2"/>
        <v>1.5257928525198099E-2</v>
      </c>
    </row>
    <row r="20" spans="2:5" ht="18" customHeight="1" x14ac:dyDescent="0.25">
      <c r="B20" s="13" t="str">
        <f>Listen!$A$8</f>
        <v>Abonnements &amp; Mitgliedschaften</v>
      </c>
      <c r="C20" s="14">
        <f t="shared" si="0"/>
        <v>20</v>
      </c>
      <c r="D20" s="14">
        <f t="shared" si="1"/>
        <v>240</v>
      </c>
      <c r="E20" s="15">
        <f t="shared" si="2"/>
        <v>8.7463046862700494E-3</v>
      </c>
    </row>
    <row r="21" spans="2:5" ht="18" customHeight="1" x14ac:dyDescent="0.25">
      <c r="B21" s="16" t="str">
        <f>Listen!$A$9</f>
        <v>Sonstiges</v>
      </c>
      <c r="C21" s="17">
        <f t="shared" si="0"/>
        <v>230</v>
      </c>
      <c r="D21" s="17">
        <f t="shared" si="1"/>
        <v>2760</v>
      </c>
      <c r="E21" s="18">
        <f t="shared" si="2"/>
        <v>0.10058250389210557</v>
      </c>
    </row>
    <row r="22" spans="2:5" ht="18" customHeight="1" x14ac:dyDescent="0.25">
      <c r="B22" s="19" t="s">
        <v>11</v>
      </c>
      <c r="C22" s="20">
        <f>SUM(C14:C21)</f>
        <v>2286.6800000000003</v>
      </c>
      <c r="D22" s="20">
        <f>SUM(D14:D21)</f>
        <v>27440.16</v>
      </c>
      <c r="E22" s="21">
        <f>SUM(E14:E21)</f>
        <v>0.99999999999999989</v>
      </c>
    </row>
    <row r="23" spans="2:5" ht="21.75" customHeight="1" x14ac:dyDescent="0.25">
      <c r="B23" s="3" t="s">
        <v>12</v>
      </c>
      <c r="C23" s="3"/>
      <c r="D23" s="3"/>
    </row>
    <row r="24" spans="2:5" ht="19.5" customHeight="1" x14ac:dyDescent="0.25">
      <c r="B24" s="12" t="s">
        <v>13</v>
      </c>
      <c r="C24" s="12" t="s">
        <v>14</v>
      </c>
      <c r="D24" s="12" t="s">
        <v>8</v>
      </c>
    </row>
    <row r="25" spans="2:5" ht="18" customHeight="1" x14ac:dyDescent="0.25">
      <c r="B25" s="13" t="str">
        <f>Listen!$C$2</f>
        <v>Monatlich</v>
      </c>
      <c r="C25" s="22">
        <f>COUNTIFS(FK_Intervall,$B25,FK_Status,"Aktiv")</f>
        <v>9</v>
      </c>
      <c r="D25" s="14">
        <f>SUMIFS(FK_Monatlich,FK_Intervall,$B25,FK_Status,"Aktiv")</f>
        <v>2071.6900000000005</v>
      </c>
    </row>
    <row r="26" spans="2:5" ht="18" customHeight="1" x14ac:dyDescent="0.25">
      <c r="B26" s="16" t="str">
        <f>Listen!$C$3</f>
        <v>Vierteljährlich</v>
      </c>
      <c r="C26" s="23">
        <f>COUNTIFS(FK_Intervall,$B26,FK_Status,"Aktiv")</f>
        <v>1</v>
      </c>
      <c r="D26" s="17">
        <f>SUMIFS(FK_Monatlich,FK_Intervall,$B26,FK_Status,"Aktiv")</f>
        <v>70</v>
      </c>
    </row>
    <row r="27" spans="2:5" ht="18" customHeight="1" x14ac:dyDescent="0.25">
      <c r="B27" s="13" t="str">
        <f>Listen!$C$4</f>
        <v>Halbjährlich</v>
      </c>
      <c r="C27" s="22">
        <f>COUNTIFS(FK_Intervall,$B27,FK_Status,"Aktiv")</f>
        <v>1</v>
      </c>
      <c r="D27" s="14">
        <f>SUMIFS(FK_Monatlich,FK_Intervall,$B27,FK_Status,"Aktiv")</f>
        <v>52</v>
      </c>
    </row>
    <row r="28" spans="2:5" ht="18" customHeight="1" x14ac:dyDescent="0.25">
      <c r="B28" s="16" t="str">
        <f>Listen!$C$5</f>
        <v>Jährlich</v>
      </c>
      <c r="C28" s="23">
        <f>COUNTIFS(FK_Intervall,$B28,FK_Status,"Aktiv")</f>
        <v>4</v>
      </c>
      <c r="D28" s="17">
        <f>SUMIFS(FK_Monatlich,FK_Intervall,$B28,FK_Status,"Aktiv")</f>
        <v>92.99</v>
      </c>
    </row>
  </sheetData>
  <mergeCells count="12">
    <mergeCell ref="B23:D23"/>
    <mergeCell ref="B9:C9"/>
    <mergeCell ref="D9:E9"/>
    <mergeCell ref="B10:C11"/>
    <mergeCell ref="D10:E11"/>
    <mergeCell ref="B12:E12"/>
    <mergeCell ref="B1:I1"/>
    <mergeCell ref="B2:I2"/>
    <mergeCell ref="B5:C5"/>
    <mergeCell ref="D5:E5"/>
    <mergeCell ref="B6:C7"/>
    <mergeCell ref="D6:E7"/>
  </mergeCells>
  <pageMargins left="0.3" right="0.3" top="0.4" bottom="0.4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E7D8A"/>
    <pageSetUpPr fitToPage="1"/>
  </sheetPr>
  <dimension ref="A1:K29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5" customWidth="1"/>
    <col min="2" max="2" width="30" customWidth="1"/>
    <col min="3" max="3" width="26" customWidth="1"/>
    <col min="4" max="4" width="18" customWidth="1"/>
    <col min="5" max="5" width="17" customWidth="1"/>
    <col min="6" max="7" width="14" customWidth="1"/>
    <col min="8" max="8" width="16" customWidth="1"/>
    <col min="9" max="9" width="17" customWidth="1"/>
    <col min="10" max="10" width="13" customWidth="1"/>
    <col min="11" max="11" width="30" customWidth="1"/>
  </cols>
  <sheetData>
    <row r="1" spans="1:11" ht="33.75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9.5" customHeight="1" x14ac:dyDescent="0.2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8" customHeight="1" x14ac:dyDescent="0.25">
      <c r="A4" s="2" t="s">
        <v>17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6" customHeight="1" x14ac:dyDescent="0.25"/>
    <row r="6" spans="1:11" ht="30" customHeight="1" x14ac:dyDescent="0.25">
      <c r="A6" s="24" t="s">
        <v>18</v>
      </c>
      <c r="B6" s="24" t="s">
        <v>19</v>
      </c>
      <c r="C6" s="24" t="s">
        <v>7</v>
      </c>
      <c r="D6" s="24" t="s">
        <v>20</v>
      </c>
      <c r="E6" s="24" t="s">
        <v>21</v>
      </c>
      <c r="F6" s="25" t="s">
        <v>8</v>
      </c>
      <c r="G6" s="25" t="s">
        <v>9</v>
      </c>
      <c r="H6" s="24" t="s">
        <v>22</v>
      </c>
      <c r="I6" s="24" t="s">
        <v>23</v>
      </c>
      <c r="J6" s="24" t="s">
        <v>24</v>
      </c>
      <c r="K6" s="24" t="s">
        <v>25</v>
      </c>
    </row>
    <row r="7" spans="1:11" ht="19.5" customHeight="1" x14ac:dyDescent="0.25">
      <c r="A7" s="22">
        <v>1</v>
      </c>
      <c r="B7" s="13" t="s">
        <v>26</v>
      </c>
      <c r="C7" s="13" t="s">
        <v>27</v>
      </c>
      <c r="D7" s="22" t="s">
        <v>8</v>
      </c>
      <c r="E7" s="14">
        <v>950</v>
      </c>
      <c r="F7" s="26">
        <f t="shared" ref="F7:F28" si="0">IFERROR(IF(E7="","",E7*VLOOKUP(D7,IntervallFaktor,2,FALSE())/12),"")</f>
        <v>950</v>
      </c>
      <c r="G7" s="27">
        <f t="shared" ref="G7:G28" si="1">IF(F7="","",F7*12)</f>
        <v>11400</v>
      </c>
      <c r="H7" s="22" t="s">
        <v>28</v>
      </c>
      <c r="I7" s="28">
        <v>46054</v>
      </c>
      <c r="J7" s="22" t="s">
        <v>29</v>
      </c>
      <c r="K7" s="29" t="s">
        <v>30</v>
      </c>
    </row>
    <row r="8" spans="1:11" ht="19.5" customHeight="1" x14ac:dyDescent="0.25">
      <c r="A8" s="23">
        <v>2</v>
      </c>
      <c r="B8" s="16" t="s">
        <v>31</v>
      </c>
      <c r="C8" s="16" t="s">
        <v>27</v>
      </c>
      <c r="D8" s="23" t="s">
        <v>8</v>
      </c>
      <c r="E8" s="17">
        <v>180</v>
      </c>
      <c r="F8" s="26">
        <f t="shared" si="0"/>
        <v>180</v>
      </c>
      <c r="G8" s="27">
        <f t="shared" si="1"/>
        <v>2160</v>
      </c>
      <c r="H8" s="23" t="s">
        <v>32</v>
      </c>
      <c r="I8" s="30">
        <v>46054</v>
      </c>
      <c r="J8" s="23" t="s">
        <v>29</v>
      </c>
      <c r="K8" s="31" t="s">
        <v>33</v>
      </c>
    </row>
    <row r="9" spans="1:11" ht="19.5" customHeight="1" x14ac:dyDescent="0.25">
      <c r="A9" s="22">
        <v>3</v>
      </c>
      <c r="B9" s="13" t="s">
        <v>34</v>
      </c>
      <c r="C9" s="13" t="s">
        <v>35</v>
      </c>
      <c r="D9" s="22" t="s">
        <v>9</v>
      </c>
      <c r="E9" s="14">
        <v>420</v>
      </c>
      <c r="F9" s="26">
        <f t="shared" si="0"/>
        <v>35</v>
      </c>
      <c r="G9" s="27">
        <f t="shared" si="1"/>
        <v>420</v>
      </c>
      <c r="H9" s="22" t="s">
        <v>32</v>
      </c>
      <c r="I9" s="28">
        <v>46127</v>
      </c>
      <c r="J9" s="22" t="s">
        <v>29</v>
      </c>
      <c r="K9" s="29"/>
    </row>
    <row r="10" spans="1:11" ht="19.5" customHeight="1" x14ac:dyDescent="0.25">
      <c r="A10" s="23">
        <v>4</v>
      </c>
      <c r="B10" s="16" t="s">
        <v>36</v>
      </c>
      <c r="C10" s="16" t="s">
        <v>35</v>
      </c>
      <c r="D10" s="23" t="s">
        <v>9</v>
      </c>
      <c r="E10" s="17">
        <v>336</v>
      </c>
      <c r="F10" s="26">
        <f t="shared" si="0"/>
        <v>28</v>
      </c>
      <c r="G10" s="27">
        <f t="shared" si="1"/>
        <v>336</v>
      </c>
      <c r="H10" s="23" t="s">
        <v>32</v>
      </c>
      <c r="I10" s="30">
        <v>46082</v>
      </c>
      <c r="J10" s="23" t="s">
        <v>29</v>
      </c>
      <c r="K10" s="31"/>
    </row>
    <row r="11" spans="1:11" ht="19.5" customHeight="1" x14ac:dyDescent="0.25">
      <c r="A11" s="22">
        <v>5</v>
      </c>
      <c r="B11" s="13" t="s">
        <v>37</v>
      </c>
      <c r="C11" s="13" t="s">
        <v>38</v>
      </c>
      <c r="D11" s="22" t="s">
        <v>8</v>
      </c>
      <c r="E11" s="14">
        <v>49.9</v>
      </c>
      <c r="F11" s="26">
        <f t="shared" si="0"/>
        <v>49.9</v>
      </c>
      <c r="G11" s="27">
        <f t="shared" si="1"/>
        <v>598.79999999999995</v>
      </c>
      <c r="H11" s="22" t="s">
        <v>32</v>
      </c>
      <c r="I11" s="28">
        <v>46058</v>
      </c>
      <c r="J11" s="22" t="s">
        <v>29</v>
      </c>
      <c r="K11" s="29"/>
    </row>
    <row r="12" spans="1:11" ht="19.5" customHeight="1" x14ac:dyDescent="0.25">
      <c r="A12" s="23">
        <v>6</v>
      </c>
      <c r="B12" s="16" t="s">
        <v>39</v>
      </c>
      <c r="C12" s="16" t="s">
        <v>38</v>
      </c>
      <c r="D12" s="23" t="s">
        <v>8</v>
      </c>
      <c r="E12" s="17">
        <v>29.99</v>
      </c>
      <c r="F12" s="26">
        <f t="shared" si="0"/>
        <v>29.99</v>
      </c>
      <c r="G12" s="27">
        <f t="shared" si="1"/>
        <v>359.88</v>
      </c>
      <c r="H12" s="23" t="s">
        <v>32</v>
      </c>
      <c r="I12" s="30">
        <v>46063</v>
      </c>
      <c r="J12" s="23" t="s">
        <v>29</v>
      </c>
      <c r="K12" s="31"/>
    </row>
    <row r="13" spans="1:11" ht="19.5" customHeight="1" x14ac:dyDescent="0.25">
      <c r="A13" s="22">
        <v>7</v>
      </c>
      <c r="B13" s="13" t="s">
        <v>40</v>
      </c>
      <c r="C13" s="13" t="s">
        <v>41</v>
      </c>
      <c r="D13" s="22" t="s">
        <v>8</v>
      </c>
      <c r="E13" s="14">
        <v>289</v>
      </c>
      <c r="F13" s="26">
        <f t="shared" si="0"/>
        <v>289</v>
      </c>
      <c r="G13" s="27">
        <f t="shared" si="1"/>
        <v>3468</v>
      </c>
      <c r="H13" s="22" t="s">
        <v>32</v>
      </c>
      <c r="I13" s="28">
        <v>46054</v>
      </c>
      <c r="J13" s="22" t="s">
        <v>29</v>
      </c>
      <c r="K13" s="29" t="s">
        <v>42</v>
      </c>
    </row>
    <row r="14" spans="1:11" ht="19.5" customHeight="1" x14ac:dyDescent="0.25">
      <c r="A14" s="23">
        <v>8</v>
      </c>
      <c r="B14" s="16" t="s">
        <v>43</v>
      </c>
      <c r="C14" s="16" t="s">
        <v>35</v>
      </c>
      <c r="D14" s="23" t="s">
        <v>44</v>
      </c>
      <c r="E14" s="17">
        <v>312</v>
      </c>
      <c r="F14" s="26">
        <f t="shared" si="0"/>
        <v>52</v>
      </c>
      <c r="G14" s="27">
        <f t="shared" si="1"/>
        <v>624</v>
      </c>
      <c r="H14" s="23" t="s">
        <v>32</v>
      </c>
      <c r="I14" s="30">
        <v>46204</v>
      </c>
      <c r="J14" s="23" t="s">
        <v>29</v>
      </c>
      <c r="K14" s="31"/>
    </row>
    <row r="15" spans="1:11" ht="19.5" customHeight="1" x14ac:dyDescent="0.25">
      <c r="A15" s="22">
        <v>9</v>
      </c>
      <c r="B15" s="13" t="s">
        <v>45</v>
      </c>
      <c r="C15" s="13" t="s">
        <v>46</v>
      </c>
      <c r="D15" s="22" t="s">
        <v>8</v>
      </c>
      <c r="E15" s="14">
        <v>24.9</v>
      </c>
      <c r="F15" s="26">
        <f t="shared" si="0"/>
        <v>24.899999999999995</v>
      </c>
      <c r="G15" s="27">
        <f t="shared" si="1"/>
        <v>298.79999999999995</v>
      </c>
      <c r="H15" s="22" t="s">
        <v>47</v>
      </c>
      <c r="I15" s="28">
        <v>46065</v>
      </c>
      <c r="J15" s="22" t="s">
        <v>29</v>
      </c>
      <c r="K15" s="29"/>
    </row>
    <row r="16" spans="1:11" ht="19.5" customHeight="1" x14ac:dyDescent="0.25">
      <c r="A16" s="23">
        <v>10</v>
      </c>
      <c r="B16" s="16" t="s">
        <v>48</v>
      </c>
      <c r="C16" s="16" t="s">
        <v>46</v>
      </c>
      <c r="D16" s="23" t="s">
        <v>9</v>
      </c>
      <c r="E16" s="17">
        <v>119.88</v>
      </c>
      <c r="F16" s="26">
        <f t="shared" si="0"/>
        <v>9.99</v>
      </c>
      <c r="G16" s="27">
        <f t="shared" si="1"/>
        <v>119.88</v>
      </c>
      <c r="H16" s="23" t="s">
        <v>47</v>
      </c>
      <c r="I16" s="30">
        <v>46266</v>
      </c>
      <c r="J16" s="23" t="s">
        <v>29</v>
      </c>
      <c r="K16" s="31"/>
    </row>
    <row r="17" spans="1:11" ht="19.5" customHeight="1" x14ac:dyDescent="0.25">
      <c r="A17" s="22">
        <v>11</v>
      </c>
      <c r="B17" s="13" t="s">
        <v>49</v>
      </c>
      <c r="C17" s="13" t="s">
        <v>50</v>
      </c>
      <c r="D17" s="22" t="s">
        <v>51</v>
      </c>
      <c r="E17" s="14">
        <v>210</v>
      </c>
      <c r="F17" s="26">
        <f t="shared" si="0"/>
        <v>70</v>
      </c>
      <c r="G17" s="27">
        <f t="shared" si="1"/>
        <v>840</v>
      </c>
      <c r="H17" s="22" t="s">
        <v>52</v>
      </c>
      <c r="I17" s="28">
        <v>46113</v>
      </c>
      <c r="J17" s="22" t="s">
        <v>29</v>
      </c>
      <c r="K17" s="29"/>
    </row>
    <row r="18" spans="1:11" ht="19.5" customHeight="1" x14ac:dyDescent="0.25">
      <c r="A18" s="23">
        <v>12</v>
      </c>
      <c r="B18" s="16" t="s">
        <v>53</v>
      </c>
      <c r="C18" s="16" t="s">
        <v>54</v>
      </c>
      <c r="D18" s="23" t="s">
        <v>9</v>
      </c>
      <c r="E18" s="17">
        <v>240</v>
      </c>
      <c r="F18" s="26">
        <f t="shared" si="0"/>
        <v>20</v>
      </c>
      <c r="G18" s="27">
        <f t="shared" si="1"/>
        <v>240</v>
      </c>
      <c r="H18" s="23" t="s">
        <v>52</v>
      </c>
      <c r="I18" s="30">
        <v>46053</v>
      </c>
      <c r="J18" s="23" t="s">
        <v>29</v>
      </c>
      <c r="K18" s="31"/>
    </row>
    <row r="19" spans="1:11" ht="19.5" customHeight="1" x14ac:dyDescent="0.25">
      <c r="A19" s="22">
        <v>13</v>
      </c>
      <c r="B19" s="13" t="s">
        <v>55</v>
      </c>
      <c r="C19" s="13" t="s">
        <v>54</v>
      </c>
      <c r="D19" s="22" t="s">
        <v>8</v>
      </c>
      <c r="E19" s="14">
        <v>17.989999999999998</v>
      </c>
      <c r="F19" s="26">
        <f t="shared" si="0"/>
        <v>17.989999999999998</v>
      </c>
      <c r="G19" s="27">
        <f t="shared" si="1"/>
        <v>215.88</v>
      </c>
      <c r="H19" s="22" t="s">
        <v>47</v>
      </c>
      <c r="I19" s="28">
        <v>46061</v>
      </c>
      <c r="J19" s="22" t="s">
        <v>56</v>
      </c>
      <c r="K19" s="29" t="s">
        <v>57</v>
      </c>
    </row>
    <row r="20" spans="1:11" ht="19.5" customHeight="1" x14ac:dyDescent="0.25">
      <c r="A20" s="23">
        <v>14</v>
      </c>
      <c r="B20" s="16" t="s">
        <v>58</v>
      </c>
      <c r="C20" s="16" t="s">
        <v>59</v>
      </c>
      <c r="D20" s="23" t="s">
        <v>8</v>
      </c>
      <c r="E20" s="17">
        <v>12.9</v>
      </c>
      <c r="F20" s="26">
        <f t="shared" si="0"/>
        <v>12.9</v>
      </c>
      <c r="G20" s="27">
        <f t="shared" si="1"/>
        <v>154.80000000000001</v>
      </c>
      <c r="H20" s="23" t="s">
        <v>32</v>
      </c>
      <c r="I20" s="30">
        <v>46054</v>
      </c>
      <c r="J20" s="23" t="s">
        <v>29</v>
      </c>
      <c r="K20" s="31"/>
    </row>
    <row r="21" spans="1:11" ht="19.5" customHeight="1" x14ac:dyDescent="0.25">
      <c r="A21" s="22">
        <v>15</v>
      </c>
      <c r="B21" s="13" t="s">
        <v>60</v>
      </c>
      <c r="C21" s="13" t="s">
        <v>59</v>
      </c>
      <c r="D21" s="22" t="s">
        <v>8</v>
      </c>
      <c r="E21" s="14">
        <v>375</v>
      </c>
      <c r="F21" s="26">
        <f t="shared" si="0"/>
        <v>375</v>
      </c>
      <c r="G21" s="27">
        <f t="shared" si="1"/>
        <v>4500</v>
      </c>
      <c r="H21" s="22" t="s">
        <v>28</v>
      </c>
      <c r="I21" s="28">
        <v>46054</v>
      </c>
      <c r="J21" s="22" t="s">
        <v>29</v>
      </c>
      <c r="K21" s="29" t="s">
        <v>61</v>
      </c>
    </row>
    <row r="22" spans="1:11" ht="19.5" customHeight="1" x14ac:dyDescent="0.25">
      <c r="A22" s="23">
        <v>16</v>
      </c>
      <c r="B22" s="16" t="s">
        <v>62</v>
      </c>
      <c r="C22" s="16" t="s">
        <v>50</v>
      </c>
      <c r="D22" s="23" t="s">
        <v>8</v>
      </c>
      <c r="E22" s="17">
        <v>160</v>
      </c>
      <c r="F22" s="26">
        <f t="shared" si="0"/>
        <v>160</v>
      </c>
      <c r="G22" s="27">
        <f t="shared" si="1"/>
        <v>1920</v>
      </c>
      <c r="H22" s="23" t="s">
        <v>52</v>
      </c>
      <c r="I22" s="30">
        <v>46058</v>
      </c>
      <c r="J22" s="23" t="s">
        <v>29</v>
      </c>
      <c r="K22" s="31"/>
    </row>
    <row r="23" spans="1:11" ht="19.5" customHeight="1" x14ac:dyDescent="0.25">
      <c r="A23" s="22">
        <v>17</v>
      </c>
      <c r="B23" s="13" t="s">
        <v>63</v>
      </c>
      <c r="C23" s="13" t="s">
        <v>54</v>
      </c>
      <c r="D23" s="22" t="s">
        <v>9</v>
      </c>
      <c r="E23" s="14">
        <v>129</v>
      </c>
      <c r="F23" s="26">
        <f t="shared" si="0"/>
        <v>10.75</v>
      </c>
      <c r="G23" s="27">
        <f t="shared" si="1"/>
        <v>129</v>
      </c>
      <c r="H23" s="22" t="s">
        <v>32</v>
      </c>
      <c r="I23" s="28">
        <v>46174</v>
      </c>
      <c r="J23" s="22" t="s">
        <v>64</v>
      </c>
      <c r="K23" s="29" t="s">
        <v>65</v>
      </c>
    </row>
    <row r="24" spans="1:11" ht="19.5" customHeight="1" x14ac:dyDescent="0.25">
      <c r="A24" s="23">
        <v>18</v>
      </c>
      <c r="B24" s="16"/>
      <c r="C24" s="16"/>
      <c r="D24" s="23"/>
      <c r="E24" s="17"/>
      <c r="F24" s="26" t="str">
        <f t="shared" si="0"/>
        <v/>
      </c>
      <c r="G24" s="27" t="str">
        <f t="shared" si="1"/>
        <v/>
      </c>
      <c r="H24" s="23"/>
      <c r="I24" s="30"/>
      <c r="J24" s="23"/>
      <c r="K24" s="31"/>
    </row>
    <row r="25" spans="1:11" ht="19.5" customHeight="1" x14ac:dyDescent="0.25">
      <c r="A25" s="22">
        <v>19</v>
      </c>
      <c r="B25" s="13"/>
      <c r="C25" s="13"/>
      <c r="D25" s="22"/>
      <c r="E25" s="14"/>
      <c r="F25" s="26" t="str">
        <f t="shared" si="0"/>
        <v/>
      </c>
      <c r="G25" s="27" t="str">
        <f t="shared" si="1"/>
        <v/>
      </c>
      <c r="H25" s="22"/>
      <c r="I25" s="28"/>
      <c r="J25" s="22"/>
      <c r="K25" s="29"/>
    </row>
    <row r="26" spans="1:11" ht="19.5" customHeight="1" x14ac:dyDescent="0.25">
      <c r="A26" s="23">
        <v>20</v>
      </c>
      <c r="B26" s="16"/>
      <c r="C26" s="16"/>
      <c r="D26" s="23"/>
      <c r="E26" s="17"/>
      <c r="F26" s="26" t="str">
        <f t="shared" si="0"/>
        <v/>
      </c>
      <c r="G26" s="27" t="str">
        <f t="shared" si="1"/>
        <v/>
      </c>
      <c r="H26" s="23"/>
      <c r="I26" s="30"/>
      <c r="J26" s="23"/>
      <c r="K26" s="31"/>
    </row>
    <row r="27" spans="1:11" ht="19.5" customHeight="1" x14ac:dyDescent="0.25">
      <c r="A27" s="22">
        <v>21</v>
      </c>
      <c r="B27" s="13"/>
      <c r="C27" s="13"/>
      <c r="D27" s="22"/>
      <c r="E27" s="14"/>
      <c r="F27" s="26" t="str">
        <f t="shared" si="0"/>
        <v/>
      </c>
      <c r="G27" s="27" t="str">
        <f t="shared" si="1"/>
        <v/>
      </c>
      <c r="H27" s="22"/>
      <c r="I27" s="28"/>
      <c r="J27" s="22"/>
      <c r="K27" s="29"/>
    </row>
    <row r="28" spans="1:11" ht="19.5" customHeight="1" x14ac:dyDescent="0.25">
      <c r="A28" s="23">
        <v>22</v>
      </c>
      <c r="B28" s="16"/>
      <c r="C28" s="16"/>
      <c r="D28" s="23"/>
      <c r="E28" s="17"/>
      <c r="F28" s="26" t="str">
        <f t="shared" si="0"/>
        <v/>
      </c>
      <c r="G28" s="27" t="str">
        <f t="shared" si="1"/>
        <v/>
      </c>
      <c r="H28" s="23"/>
      <c r="I28" s="30"/>
      <c r="J28" s="23"/>
      <c r="K28" s="31"/>
    </row>
    <row r="29" spans="1:11" ht="24" customHeight="1" x14ac:dyDescent="0.25">
      <c r="A29" s="1" t="s">
        <v>66</v>
      </c>
      <c r="B29" s="1"/>
      <c r="C29" s="1"/>
      <c r="D29" s="1"/>
      <c r="E29" s="1"/>
      <c r="F29" s="32">
        <f>SUM(F7:F28)</f>
        <v>2315.42</v>
      </c>
      <c r="G29" s="32">
        <f>SUM(G7:G28)</f>
        <v>27785.040000000001</v>
      </c>
      <c r="H29" s="33"/>
      <c r="I29" s="33"/>
      <c r="J29" s="33"/>
      <c r="K29" s="33"/>
    </row>
  </sheetData>
  <mergeCells count="4">
    <mergeCell ref="A1:K1"/>
    <mergeCell ref="A2:K2"/>
    <mergeCell ref="A4:K4"/>
    <mergeCell ref="A29:E29"/>
  </mergeCells>
  <conditionalFormatting sqref="B7:K28">
    <cfRule type="expression" dxfId="1" priority="2">
      <formula>$J7="Gekündigt"</formula>
    </cfRule>
    <cfRule type="expression" dxfId="0" priority="3">
      <formula>$J7="Pausiert"</formula>
    </cfRule>
  </conditionalFormatting>
  <conditionalFormatting sqref="F7:F28">
    <cfRule type="dataBar" priority="4">
      <dataBar>
        <cfvo type="num" val="0"/>
        <cfvo type="max"/>
        <color rgb="FF2E7D8A"/>
      </dataBar>
      <extLst>
        <ext xmlns:x14="http://schemas.microsoft.com/office/spreadsheetml/2009/9/main" uri="{B025F937-C7B1-47D3-B67F-A62EFF666E3E}">
          <x14:id>{45A0271E-67FC-4737-9753-BF8B9DB59C69}</x14:id>
        </ext>
      </extLst>
    </cfRule>
  </conditionalFormatting>
  <dataValidations count="4">
    <dataValidation type="list" allowBlank="1" sqref="C7:C28" xr:uid="{00000000-0002-0000-0100-000000000000}">
      <formula1>KatListe</formula1>
      <formula2>0</formula2>
    </dataValidation>
    <dataValidation type="list" allowBlank="1" sqref="D7:D28" xr:uid="{00000000-0002-0000-0100-000001000000}">
      <formula1>IntervallListe</formula1>
      <formula2>0</formula2>
    </dataValidation>
    <dataValidation type="list" allowBlank="1" sqref="H7:H28" xr:uid="{00000000-0002-0000-0100-000002000000}">
      <formula1>ZahlweiseListe</formula1>
      <formula2>0</formula2>
    </dataValidation>
    <dataValidation type="list" allowBlank="1" sqref="J7:J28" xr:uid="{00000000-0002-0000-0100-000003000000}">
      <formula1>StatusListe</formula1>
      <formula2>0</formula2>
    </dataValidation>
  </dataValidations>
  <pageMargins left="0.3" right="0.3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5A0271E-67FC-4737-9753-BF8B9DB59C69}">
            <x14:dataBar axisPosition="none">
              <x14:cfvo type="num">
                <xm:f>0</xm:f>
              </x14:cfvo>
              <x14:cfvo type="max"/>
              <x14:negativeFillColor rgb="FF2E7D8A"/>
            </x14:dataBar>
          </x14:cfRule>
          <xm:sqref>F7:F28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7C4C7"/>
    <pageSetUpPr fitToPage="1"/>
  </sheetPr>
  <dimension ref="A1:H11"/>
  <sheetViews>
    <sheetView showGridLines="0" zoomScaleNormal="100" workbookViewId="0"/>
  </sheetViews>
  <sheetFormatPr baseColWidth="10" defaultColWidth="8.7109375" defaultRowHeight="15" x14ac:dyDescent="0.25"/>
  <cols>
    <col min="1" max="1" width="30" customWidth="1"/>
    <col min="2" max="2" width="2" customWidth="1"/>
    <col min="3" max="3" width="18" customWidth="1"/>
    <col min="4" max="4" width="15" customWidth="1"/>
    <col min="5" max="5" width="2" customWidth="1"/>
    <col min="6" max="6" width="16" customWidth="1"/>
    <col min="7" max="7" width="2" customWidth="1"/>
    <col min="8" max="8" width="14" customWidth="1"/>
  </cols>
  <sheetData>
    <row r="1" spans="1:8" x14ac:dyDescent="0.25">
      <c r="A1" s="34" t="s">
        <v>67</v>
      </c>
      <c r="C1" s="34" t="s">
        <v>20</v>
      </c>
      <c r="D1" s="34" t="s">
        <v>68</v>
      </c>
      <c r="F1" s="34" t="s">
        <v>22</v>
      </c>
      <c r="H1" s="34" t="s">
        <v>24</v>
      </c>
    </row>
    <row r="2" spans="1:8" x14ac:dyDescent="0.25">
      <c r="A2" s="35" t="s">
        <v>27</v>
      </c>
      <c r="C2" s="35" t="s">
        <v>8</v>
      </c>
      <c r="D2" s="36">
        <v>12</v>
      </c>
      <c r="F2" s="35" t="s">
        <v>32</v>
      </c>
      <c r="H2" s="35" t="s">
        <v>29</v>
      </c>
    </row>
    <row r="3" spans="1:8" x14ac:dyDescent="0.25">
      <c r="A3" s="35" t="s">
        <v>35</v>
      </c>
      <c r="C3" s="35" t="s">
        <v>51</v>
      </c>
      <c r="D3" s="36">
        <v>4</v>
      </c>
      <c r="F3" s="35" t="s">
        <v>52</v>
      </c>
      <c r="H3" s="35" t="s">
        <v>56</v>
      </c>
    </row>
    <row r="4" spans="1:8" x14ac:dyDescent="0.25">
      <c r="A4" s="35" t="s">
        <v>38</v>
      </c>
      <c r="C4" s="35" t="s">
        <v>44</v>
      </c>
      <c r="D4" s="36">
        <v>2</v>
      </c>
      <c r="F4" s="35" t="s">
        <v>28</v>
      </c>
      <c r="H4" s="35" t="s">
        <v>64</v>
      </c>
    </row>
    <row r="5" spans="1:8" x14ac:dyDescent="0.25">
      <c r="A5" s="35" t="s">
        <v>41</v>
      </c>
      <c r="C5" s="35" t="s">
        <v>9</v>
      </c>
      <c r="D5" s="36">
        <v>1</v>
      </c>
      <c r="F5" s="35" t="s">
        <v>47</v>
      </c>
    </row>
    <row r="6" spans="1:8" x14ac:dyDescent="0.25">
      <c r="A6" s="35" t="s">
        <v>59</v>
      </c>
      <c r="F6" s="35" t="s">
        <v>69</v>
      </c>
    </row>
    <row r="7" spans="1:8" x14ac:dyDescent="0.25">
      <c r="A7" s="35" t="s">
        <v>46</v>
      </c>
    </row>
    <row r="8" spans="1:8" ht="30" x14ac:dyDescent="0.25">
      <c r="A8" s="35" t="s">
        <v>54</v>
      </c>
    </row>
    <row r="9" spans="1:8" x14ac:dyDescent="0.25">
      <c r="A9" s="35" t="s">
        <v>50</v>
      </c>
    </row>
    <row r="11" spans="1:8" x14ac:dyDescent="0.25">
      <c r="A11" s="37" t="s">
        <v>70</v>
      </c>
    </row>
  </sheetData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10</vt:i4>
      </vt:variant>
    </vt:vector>
  </HeadingPairs>
  <TitlesOfParts>
    <vt:vector size="13" baseType="lpstr">
      <vt:lpstr>Übersicht</vt:lpstr>
      <vt:lpstr>Fixkosten</vt:lpstr>
      <vt:lpstr>Listen</vt:lpstr>
      <vt:lpstr>FK_Intervall</vt:lpstr>
      <vt:lpstr>FK_Jaehrlich</vt:lpstr>
      <vt:lpstr>FK_Kategorie</vt:lpstr>
      <vt:lpstr>FK_Monatlich</vt:lpstr>
      <vt:lpstr>FK_Status</vt:lpstr>
      <vt:lpstr>IntervallFaktor</vt:lpstr>
      <vt:lpstr>IntervallListe</vt:lpstr>
      <vt:lpstr>KatListe</vt:lpstr>
      <vt:lpstr>StatusListe</vt:lpstr>
      <vt:lpstr>ZahlweiseListe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2026-09-04T05:34:14Z</dcterms:created>
  <dcterms:modified xsi:type="dcterms:W3CDTF">2026-09-05T09:36:29Z</dcterms:modified>
  <dc:language>en-US</dc:language>
</cp:coreProperties>
</file>