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250F23BC-9103-4C95-A790-1081AD4273F1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Übersicht" sheetId="1" r:id="rId1"/>
    <sheet name="Einstellungen" sheetId="2" r:id="rId2"/>
    <sheet name="Fixkosten" sheetId="3" r:id="rId3"/>
  </sheets>
  <definedNames>
    <definedName name="_xlnm._FilterDatabase" localSheetId="2" hidden="1">Fixkosten!$A$6:$M$6</definedName>
    <definedName name="_xlnm.Print_Area" localSheetId="1">Einstellungen!$A$2:$J$15</definedName>
    <definedName name="_xlnm.Print_Area" localSheetId="2">Fixkosten!$A$1:$M$32</definedName>
    <definedName name="_xlnm.Print_Area" localSheetId="0">Übersicht!$A$1:$I$40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1" i="3" l="1"/>
  <c r="G31" i="3"/>
  <c r="A31" i="3"/>
  <c r="H30" i="3"/>
  <c r="G30" i="3"/>
  <c r="A30" i="3"/>
  <c r="H29" i="3"/>
  <c r="G29" i="3"/>
  <c r="A29" i="3"/>
  <c r="H28" i="3"/>
  <c r="G28" i="3"/>
  <c r="A28" i="3"/>
  <c r="H27" i="3"/>
  <c r="G27" i="3"/>
  <c r="A27" i="3"/>
  <c r="H26" i="3"/>
  <c r="G26" i="3"/>
  <c r="A26" i="3"/>
  <c r="H25" i="3"/>
  <c r="G25" i="3"/>
  <c r="A25" i="3"/>
  <c r="H24" i="3"/>
  <c r="G24" i="3"/>
  <c r="A24" i="3"/>
  <c r="G23" i="3"/>
  <c r="H23" i="3" s="1"/>
  <c r="A23" i="3"/>
  <c r="G22" i="3"/>
  <c r="H22" i="3" s="1"/>
  <c r="A22" i="3"/>
  <c r="G21" i="3"/>
  <c r="H21" i="3" s="1"/>
  <c r="A21" i="3"/>
  <c r="G20" i="3"/>
  <c r="H20" i="3" s="1"/>
  <c r="A20" i="3"/>
  <c r="G19" i="3"/>
  <c r="H19" i="3" s="1"/>
  <c r="A19" i="3"/>
  <c r="H18" i="3"/>
  <c r="G18" i="3"/>
  <c r="A18" i="3"/>
  <c r="G17" i="3"/>
  <c r="H17" i="3" s="1"/>
  <c r="A17" i="3"/>
  <c r="H16" i="3"/>
  <c r="G16" i="3"/>
  <c r="A16" i="3"/>
  <c r="G15" i="3"/>
  <c r="H15" i="3" s="1"/>
  <c r="A15" i="3"/>
  <c r="G14" i="3"/>
  <c r="C15" i="1" s="1"/>
  <c r="A14" i="3"/>
  <c r="G13" i="3"/>
  <c r="H13" i="3" s="1"/>
  <c r="A13" i="3"/>
  <c r="H12" i="3"/>
  <c r="G12" i="3"/>
  <c r="A12" i="3"/>
  <c r="H11" i="3"/>
  <c r="G11" i="3"/>
  <c r="A11" i="3"/>
  <c r="G10" i="3"/>
  <c r="H10" i="3" s="1"/>
  <c r="A10" i="3"/>
  <c r="G9" i="3"/>
  <c r="H9" i="3" s="1"/>
  <c r="A9" i="3"/>
  <c r="G8" i="3"/>
  <c r="H8" i="3" s="1"/>
  <c r="A8" i="3"/>
  <c r="G7" i="3"/>
  <c r="G32" i="3" s="1"/>
  <c r="A7" i="3"/>
  <c r="F19" i="1"/>
  <c r="F18" i="1"/>
  <c r="F17" i="1"/>
  <c r="F16" i="1"/>
  <c r="H16" i="1" s="1"/>
  <c r="C16" i="1"/>
  <c r="F15" i="1"/>
  <c r="F14" i="1"/>
  <c r="C14" i="1"/>
  <c r="H14" i="1" s="1"/>
  <c r="F13" i="1"/>
  <c r="H13" i="1" s="1"/>
  <c r="C13" i="1"/>
  <c r="F12" i="1"/>
  <c r="F11" i="1"/>
  <c r="F7" i="1"/>
  <c r="H15" i="1" l="1"/>
  <c r="G15" i="1"/>
  <c r="D15" i="1"/>
  <c r="G16" i="1"/>
  <c r="G13" i="1"/>
  <c r="C11" i="1"/>
  <c r="C17" i="1"/>
  <c r="H14" i="3"/>
  <c r="C18" i="1"/>
  <c r="C12" i="1"/>
  <c r="H7" i="3"/>
  <c r="H32" i="3" s="1"/>
  <c r="D16" i="1"/>
  <c r="D14" i="1"/>
  <c r="G14" i="1"/>
  <c r="D13" i="1"/>
  <c r="D18" i="1" l="1"/>
  <c r="G18" i="1"/>
  <c r="G17" i="1"/>
  <c r="D17" i="1"/>
  <c r="G12" i="1"/>
  <c r="D12" i="1"/>
  <c r="H12" i="1"/>
  <c r="C19" i="1"/>
  <c r="E12" i="1" s="1"/>
  <c r="G11" i="1"/>
  <c r="D11" i="1"/>
  <c r="D19" i="1" s="1"/>
  <c r="D7" i="1" s="1"/>
  <c r="H18" i="1"/>
  <c r="H17" i="1"/>
  <c r="H11" i="1"/>
  <c r="E11" i="1" l="1"/>
  <c r="H7" i="1"/>
  <c r="G19" i="1"/>
  <c r="B7" i="1"/>
  <c r="E16" i="1"/>
  <c r="E15" i="1"/>
  <c r="E13" i="1"/>
  <c r="E14" i="1"/>
  <c r="E17" i="1"/>
  <c r="E18" i="1"/>
  <c r="E19" i="1" l="1"/>
</calcChain>
</file>

<file path=xl/sharedStrings.xml><?xml version="1.0" encoding="utf-8"?>
<sst xmlns="http://schemas.openxmlformats.org/spreadsheetml/2006/main" count="222" uniqueCount="128">
  <si>
    <t>Fixkostenübersicht</t>
  </si>
  <si>
    <t>Musterbetrieb GmbH · Geschäftsjahr 2026 · alle Werte in Euro</t>
  </si>
  <si>
    <t>FIXKOSTEN / MONAT</t>
  </si>
  <si>
    <t>FIXKOSTEN / JAHR</t>
  </si>
  <si>
    <t>POSITIONEN</t>
  </si>
  <si>
    <t>BUDGETAUSLASTUNG</t>
  </si>
  <si>
    <t>KOSTEN NACH KATEGORIE</t>
  </si>
  <si>
    <t>Kategorie</t>
  </si>
  <si>
    <t>Monatlich</t>
  </si>
  <si>
    <t>Jährlich</t>
  </si>
  <si>
    <t>Anteil</t>
  </si>
  <si>
    <t>Budget/Monat</t>
  </si>
  <si>
    <t>Abweichung</t>
  </si>
  <si>
    <t>Status</t>
  </si>
  <si>
    <t>Personal</t>
  </si>
  <si>
    <t>Miete &amp; Raumkosten</t>
  </si>
  <si>
    <t>Fahrzeuge</t>
  </si>
  <si>
    <t>Marketing &amp; Vertrieb</t>
  </si>
  <si>
    <t>IT &amp; Software</t>
  </si>
  <si>
    <t>Finanzen &amp; Gebühren</t>
  </si>
  <si>
    <t>Versicherungen &amp; Beiträge</t>
  </si>
  <si>
    <t>Kommunikation</t>
  </si>
  <si>
    <t>Gesamt</t>
  </si>
  <si>
    <t>VERTEILUNG NACH KATEGORIE (MONATLICH)</t>
  </si>
  <si>
    <t>Datengrundlage: Blatt »Fixkosten«. Beträge werden je nach Zahlungsintervall auf einen Monatswert normalisiert (z. B. vierteljährlich = ÷ 3, jährlich = ÷ 12). Budgetwerte je Kategorie im Blatt »Einstellungen«.</t>
  </si>
  <si>
    <t>Einstellungen</t>
  </si>
  <si>
    <t>Auswahllisten und Budgetwerte für »Fixkosten« und »Übersicht«</t>
  </si>
  <si>
    <t>KOSTENKATEGORIEN</t>
  </si>
  <si>
    <t>ZAHLUNGSINTERVALLE</t>
  </si>
  <si>
    <t>ZAHLWEISEN</t>
  </si>
  <si>
    <t>VERTRAGSSTATUS</t>
  </si>
  <si>
    <t>Budget / Monat</t>
  </si>
  <si>
    <t>Intervall</t>
  </si>
  <si>
    <t>Zahlungen / Jahr</t>
  </si>
  <si>
    <t>Wöchentlich</t>
  </si>
  <si>
    <t>SEPA-Lastschrift</t>
  </si>
  <si>
    <t>Aktiv</t>
  </si>
  <si>
    <t>Überweisung</t>
  </si>
  <si>
    <t>Pausiert</t>
  </si>
  <si>
    <t>Vierteljährlich</t>
  </si>
  <si>
    <t>Kreditkarte</t>
  </si>
  <si>
    <t>In Kündigung</t>
  </si>
  <si>
    <t>Halbjährlich</t>
  </si>
  <si>
    <t>PayPal</t>
  </si>
  <si>
    <t>Gekündigt</t>
  </si>
  <si>
    <t>Bar</t>
  </si>
  <si>
    <t>Fixkosten</t>
  </si>
  <si>
    <t>Erfassung aller wiederkehrenden Kosten · Musterbetrieb GmbH · Geschäftsjahr 2026</t>
  </si>
  <si>
    <t>Eingabe in den weißen Feldern · die Spalten »Monatlich« und »Jährlich« berechnen sich automatisch aus Betrag × Intervall (nicht überschreiben)</t>
  </si>
  <si>
    <t>Nr.</t>
  </si>
  <si>
    <t>Bezeichnung</t>
  </si>
  <si>
    <t>Vertragspartner</t>
  </si>
  <si>
    <t>Betrag</t>
  </si>
  <si>
    <t>Zahlweise</t>
  </si>
  <si>
    <t>Fälligkeit</t>
  </si>
  <si>
    <t>Vertragsende</t>
  </si>
  <si>
    <t>Notiz</t>
  </si>
  <si>
    <t>Büro- &amp; Lagermiete</t>
  </si>
  <si>
    <t>Nordlicht Immobilien GmbH</t>
  </si>
  <si>
    <t>zum 1.</t>
  </si>
  <si>
    <t>31.12.2028</t>
  </si>
  <si>
    <t>Staffelmiete ab 2027</t>
  </si>
  <si>
    <t>Reinigung &amp; Hausmeister</t>
  </si>
  <si>
    <t>CleanPro Service GmbH</t>
  </si>
  <si>
    <t>zum 5.</t>
  </si>
  <si>
    <t>30.06.2026</t>
  </si>
  <si>
    <t>Energie (Strom &amp; Wärme)</t>
  </si>
  <si>
    <t>Regio Energie AG</t>
  </si>
  <si>
    <t>zum 7.</t>
  </si>
  <si>
    <t>31.03.2026</t>
  </si>
  <si>
    <t>Abschlag</t>
  </si>
  <si>
    <t>Gehalt Bürokraft</t>
  </si>
  <si>
    <t>—</t>
  </si>
  <si>
    <t>zum 27.</t>
  </si>
  <si>
    <t>unbefristet</t>
  </si>
  <si>
    <t>Bruttoaufwand</t>
  </si>
  <si>
    <t>Betriebshaftpflicht</t>
  </si>
  <si>
    <t>Assekuranz Nordwest AG</t>
  </si>
  <si>
    <t>quartalsweise</t>
  </si>
  <si>
    <t>01.01.2027</t>
  </si>
  <si>
    <t>Inhaltsversicherung</t>
  </si>
  <si>
    <t>01.02. / 01.08.</t>
  </si>
  <si>
    <t>01.02.2027</t>
  </si>
  <si>
    <t>IHK-Beitrag</t>
  </si>
  <si>
    <t>15.03.</t>
  </si>
  <si>
    <t>15.03.2026</t>
  </si>
  <si>
    <t>Jahresbeitrag</t>
  </si>
  <si>
    <t>ERP- &amp; Buchhaltung (SaaS)</t>
  </si>
  <si>
    <t>Novaledger Cloud SE</t>
  </si>
  <si>
    <t>14.09.2026</t>
  </si>
  <si>
    <t>5 Lizenzen</t>
  </si>
  <si>
    <t>Microsoft 365 Business</t>
  </si>
  <si>
    <t>Softwarehaus Meridian</t>
  </si>
  <si>
    <t>03.05.</t>
  </si>
  <si>
    <t>03.05.2026</t>
  </si>
  <si>
    <t>5 Nutzer</t>
  </si>
  <si>
    <t>Webhosting &amp; Domains</t>
  </si>
  <si>
    <t>HostKanzel GmbH</t>
  </si>
  <si>
    <t>20.07.</t>
  </si>
  <si>
    <t>20.07.2026</t>
  </si>
  <si>
    <t>Fahrzeug-Leasing</t>
  </si>
  <si>
    <t>AutoLeasing Meridian GmbH</t>
  </si>
  <si>
    <t>30.09.2028</t>
  </si>
  <si>
    <t>48 Monate Laufzeit</t>
  </si>
  <si>
    <t>Kfz-Versicherung &amp; Steuer</t>
  </si>
  <si>
    <t>01.01.</t>
  </si>
  <si>
    <t>Mobilfunk &amp; Internet</t>
  </si>
  <si>
    <t>Telefonie Union AG</t>
  </si>
  <si>
    <t>zum 3.</t>
  </si>
  <si>
    <t>12.11.2026</t>
  </si>
  <si>
    <t>3 Verträge</t>
  </si>
  <si>
    <t>Steuerberatung</t>
  </si>
  <si>
    <t>Kanzlei Brandt &amp; Partner</t>
  </si>
  <si>
    <t>zum 10.</t>
  </si>
  <si>
    <t>31.12.2026</t>
  </si>
  <si>
    <t>laufende Beratung</t>
  </si>
  <si>
    <t>Geschäftskonto &amp; Karten</t>
  </si>
  <si>
    <t>Handelsbank Nordwest</t>
  </si>
  <si>
    <t>Kontopaket</t>
  </si>
  <si>
    <t>Online-Marketing</t>
  </si>
  <si>
    <t>Reichweite Digital GmbH</t>
  </si>
  <si>
    <t>monatlich kündbar</t>
  </si>
  <si>
    <t>Kampagnenbudget</t>
  </si>
  <si>
    <t>CRM-Abo</t>
  </si>
  <si>
    <t>09.02.</t>
  </si>
  <si>
    <t>09.02.2026</t>
  </si>
  <si>
    <t>Wechsel geplant</t>
  </si>
  <si>
    <t>Gesamte Fixkosten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</si>
</sst>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#,##0&quot; €&quot;"/>
    <numFmt numFmtId="166" formatCode="0.0%"/>
    <numFmt numFmtId="167" formatCode="#,##0.00&quot; €&quot;;\(#,##0.00&quot; €)&quot;"/>
  </numFmts>
  <fonts count="19" x14ac:knownFonts="1">
    <font>
      <sz val="11"/>
      <color theme="1"/>
      <name val="Calibri"/>
      <family val="2"/>
      <charset val="1"/>
    </font>
    <font>
      <sz val="24"/>
      <color rgb="FF16223A"/>
      <name val="Calibri Light"/>
      <charset val="1"/>
    </font>
    <font>
      <sz val="10.5"/>
      <color rgb="FF5C6675"/>
      <name val="Calibri"/>
      <charset val="1"/>
    </font>
    <font>
      <b/>
      <sz val="8.5"/>
      <color rgb="FF5C6675"/>
      <name val="Calibri"/>
      <charset val="1"/>
    </font>
    <font>
      <sz val="23"/>
      <color rgb="FFC15C3C"/>
      <name val="Calibri Light"/>
      <charset val="1"/>
    </font>
    <font>
      <sz val="23"/>
      <color rgb="FF16223A"/>
      <name val="Calibri Light"/>
      <charset val="1"/>
    </font>
    <font>
      <b/>
      <sz val="9"/>
      <color rgb="FF5C6675"/>
      <name val="Calibri"/>
      <charset val="1"/>
    </font>
    <font>
      <b/>
      <sz val="9.5"/>
      <color rgb="FFFFFFFF"/>
      <name val="Calibri"/>
      <charset val="1"/>
    </font>
    <font>
      <sz val="10"/>
      <color rgb="FF16223A"/>
      <name val="Calibri"/>
      <charset val="1"/>
    </font>
    <font>
      <sz val="10"/>
      <color rgb="FF5C6675"/>
      <name val="Calibri"/>
      <charset val="1"/>
    </font>
    <font>
      <sz val="10"/>
      <color rgb="FF3C7A57"/>
      <name val="Calibri"/>
      <charset val="1"/>
    </font>
    <font>
      <b/>
      <sz val="11"/>
      <color rgb="FF16223A"/>
      <name val="Calibri"/>
      <charset val="1"/>
    </font>
    <font>
      <b/>
      <sz val="11"/>
      <color rgb="FFC15C3C"/>
      <name val="Calibri"/>
      <charset val="1"/>
    </font>
    <font>
      <b/>
      <sz val="11"/>
      <color rgb="FF5C6675"/>
      <name val="Calibri"/>
      <charset val="1"/>
    </font>
    <font>
      <i/>
      <sz val="9"/>
      <color rgb="FF5C6675"/>
      <name val="Calibri"/>
      <charset val="1"/>
    </font>
    <font>
      <sz val="18"/>
      <color rgb="FF16223A"/>
      <name val="Calibri Light"/>
      <charset val="1"/>
    </font>
    <font>
      <sz val="20"/>
      <color rgb="FF16223A"/>
      <name val="Calibri Light"/>
      <charset val="1"/>
    </font>
    <font>
      <sz val="9"/>
      <color rgb="FF97A0AC"/>
      <name val="Calibri"/>
      <charset val="1"/>
    </font>
    <font>
      <b/>
      <sz val="10"/>
      <color rgb="FF16223A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C15C3C"/>
        <bgColor rgb="FF993366"/>
      </patternFill>
    </fill>
    <fill>
      <patternFill patternType="solid">
        <fgColor rgb="FF16223A"/>
        <bgColor rgb="FF003366"/>
      </patternFill>
    </fill>
    <fill>
      <patternFill patternType="solid">
        <fgColor rgb="FFF6F4F0"/>
        <bgColor rgb="FFFBFAF7"/>
      </patternFill>
    </fill>
    <fill>
      <patternFill patternType="solid">
        <fgColor rgb="FFFFFFFF"/>
        <bgColor rgb="FFFBFAF7"/>
      </patternFill>
    </fill>
    <fill>
      <patternFill patternType="solid">
        <fgColor rgb="FFFBFAF7"/>
        <bgColor rgb="FFFFFFFF"/>
      </patternFill>
    </fill>
    <fill>
      <patternFill patternType="solid">
        <fgColor rgb="FFF6F4F0"/>
        <bgColor indexed="64"/>
      </patternFill>
    </fill>
  </fills>
  <borders count="6">
    <border>
      <left/>
      <right/>
      <top/>
      <bottom/>
      <diagonal/>
    </border>
    <border>
      <left style="thin">
        <color rgb="FFDDE1E7"/>
      </left>
      <right/>
      <top/>
      <bottom/>
      <diagonal/>
    </border>
    <border>
      <left/>
      <right/>
      <top/>
      <bottom style="thin">
        <color rgb="FFE6E2DB"/>
      </bottom>
      <diagonal/>
    </border>
    <border>
      <left style="thin">
        <color rgb="FFDDE1E7"/>
      </left>
      <right/>
      <top/>
      <bottom style="thin">
        <color rgb="FFE6E2DB"/>
      </bottom>
      <diagonal/>
    </border>
    <border>
      <left/>
      <right/>
      <top/>
      <bottom style="thin">
        <color rgb="FF16223A"/>
      </bottom>
      <diagonal/>
    </border>
    <border>
      <left/>
      <right/>
      <top style="medium">
        <color rgb="FF16223A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4" borderId="0" xfId="0" applyFont="1" applyFill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indent="1"/>
    </xf>
    <xf numFmtId="164" fontId="8" fillId="0" borderId="2" xfId="0" applyNumberFormat="1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indent="1"/>
    </xf>
    <xf numFmtId="164" fontId="12" fillId="0" borderId="5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right" vertical="center"/>
    </xf>
    <xf numFmtId="166" fontId="11" fillId="0" borderId="5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 vertical="center"/>
    </xf>
    <xf numFmtId="0" fontId="0" fillId="0" borderId="5" xfId="0" applyBorder="1"/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165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/>
    </xf>
    <xf numFmtId="164" fontId="8" fillId="5" borderId="2" xfId="0" applyNumberFormat="1" applyFont="1" applyFill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 wrapText="1"/>
    </xf>
    <xf numFmtId="164" fontId="18" fillId="4" borderId="2" xfId="0" applyNumberFormat="1" applyFont="1" applyFill="1" applyBorder="1" applyAlignment="1">
      <alignment horizontal="right" vertical="center"/>
    </xf>
    <xf numFmtId="164" fontId="18" fillId="6" borderId="2" xfId="0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3" fillId="7" borderId="0" xfId="0" applyFont="1" applyFill="1" applyAlignment="1">
      <alignment horizontal="left" indent="1"/>
    </xf>
    <xf numFmtId="0" fontId="3" fillId="7" borderId="1" xfId="0" applyFont="1" applyFill="1" applyBorder="1" applyAlignment="1">
      <alignment horizontal="left" indent="1"/>
    </xf>
    <xf numFmtId="0" fontId="3" fillId="7" borderId="1" xfId="0" applyFont="1" applyFill="1" applyBorder="1" applyAlignment="1">
      <alignment horizontal="left" indent="1"/>
    </xf>
    <xf numFmtId="164" fontId="4" fillId="7" borderId="2" xfId="0" applyNumberFormat="1" applyFont="1" applyFill="1" applyBorder="1" applyAlignment="1">
      <alignment horizontal="left" vertical="center" indent="1"/>
    </xf>
    <xf numFmtId="165" fontId="5" fillId="7" borderId="3" xfId="0" applyNumberFormat="1" applyFont="1" applyFill="1" applyBorder="1" applyAlignment="1">
      <alignment horizontal="left" vertical="center" indent="1"/>
    </xf>
    <xf numFmtId="1" fontId="5" fillId="7" borderId="3" xfId="0" applyNumberFormat="1" applyFont="1" applyFill="1" applyBorder="1" applyAlignment="1">
      <alignment horizontal="left" vertical="center" indent="1"/>
    </xf>
    <xf numFmtId="166" fontId="5" fillId="7" borderId="3" xfId="0" applyNumberFormat="1" applyFont="1" applyFill="1" applyBorder="1" applyAlignment="1">
      <alignment horizontal="left" vertical="center" indent="1"/>
    </xf>
    <xf numFmtId="0" fontId="1" fillId="7" borderId="0" xfId="0" applyFont="1" applyFill="1" applyAlignment="1">
      <alignment horizontal="left" vertical="center"/>
    </xf>
  </cellXfs>
  <cellStyles count="1">
    <cellStyle name="Standard" xfId="0" builtinId="0"/>
  </cellStyles>
  <dxfs count="7">
    <dxf>
      <font>
        <sz val="10"/>
        <color rgb="FF5C6675"/>
        <name val="Calibri"/>
        <charset val="1"/>
      </font>
    </dxf>
    <dxf>
      <font>
        <sz val="10"/>
        <color rgb="FF97A0AC"/>
        <name val="Calibri"/>
        <charset val="1"/>
      </font>
    </dxf>
    <dxf>
      <font>
        <b/>
        <sz val="10"/>
        <color rgb="FFC15C3C"/>
        <name val="Calibri"/>
        <charset val="1"/>
      </font>
    </dxf>
    <dxf>
      <font>
        <sz val="10"/>
        <color rgb="FF3C7A57"/>
        <name val="Calibri"/>
        <charset val="1"/>
      </font>
    </dxf>
    <dxf>
      <font>
        <b/>
        <sz val="10"/>
        <color rgb="FFC15C3C"/>
        <name val="Calibri"/>
        <charset val="1"/>
      </font>
    </dxf>
    <dxf>
      <font>
        <sz val="10"/>
        <color rgb="FF3C7A57"/>
        <name val="Calibri"/>
        <charset val="1"/>
      </font>
    </dxf>
    <dxf>
      <font>
        <b/>
        <sz val="10"/>
        <color rgb="FFC15C3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BFAF7"/>
      <rgbColor rgb="FFF6F4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1E7"/>
      <rgbColor rgb="FFE6E2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15C3C"/>
      <rgbColor rgb="FF5C6675"/>
      <rgbColor rgb="FF97A0AC"/>
      <rgbColor rgb="FF003366"/>
      <rgbColor rgb="FF3C7A57"/>
      <rgbColor rgb="FF003300"/>
      <rgbColor rgb="FF333300"/>
      <rgbColor rgb="FF993300"/>
      <rgbColor rgb="FF993366"/>
      <rgbColor rgb="FF333399"/>
      <rgbColor rgb="FF1622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6F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16223A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15C3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376-49A2-8728-40745ACB265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1376-49A2-8728-40745ACB26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Übersicht!$B$11:$B$18</c:f>
              <c:strCache>
                <c:ptCount val="8"/>
                <c:pt idx="0">
                  <c:v>Personal</c:v>
                </c:pt>
                <c:pt idx="1">
                  <c:v>Miete &amp; Raumkosten</c:v>
                </c:pt>
                <c:pt idx="2">
                  <c:v>Fahrzeuge</c:v>
                </c:pt>
                <c:pt idx="3">
                  <c:v>Marketing &amp; Vertrieb</c:v>
                </c:pt>
                <c:pt idx="4">
                  <c:v>IT &amp; Software</c:v>
                </c:pt>
                <c:pt idx="5">
                  <c:v>Finanzen &amp; Gebühren</c:v>
                </c:pt>
                <c:pt idx="6">
                  <c:v>Versicherungen &amp; Beiträge</c:v>
                </c:pt>
                <c:pt idx="7">
                  <c:v>Kommunikation</c:v>
                </c:pt>
              </c:strCache>
            </c:strRef>
          </c:cat>
          <c:val>
            <c:numRef>
              <c:f>Übersicht!$C$11:$C$18</c:f>
              <c:numCache>
                <c:formatCode>#,##0.00" €"</c:formatCode>
                <c:ptCount val="8"/>
                <c:pt idx="0">
                  <c:v>2150</c:v>
                </c:pt>
                <c:pt idx="1">
                  <c:v>1965</c:v>
                </c:pt>
                <c:pt idx="2">
                  <c:v>451</c:v>
                </c:pt>
                <c:pt idx="3">
                  <c:v>449</c:v>
                </c:pt>
                <c:pt idx="4">
                  <c:v>193</c:v>
                </c:pt>
                <c:pt idx="5">
                  <c:v>189.9</c:v>
                </c:pt>
                <c:pt idx="6">
                  <c:v>175</c:v>
                </c:pt>
                <c:pt idx="7">
                  <c:v>96.5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76-49A2-8728-40745ACB2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317039"/>
        <c:axId val="92944752"/>
      </c:barChart>
      <c:catAx>
        <c:axId val="133170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DDE1E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2944752"/>
        <c:crosses val="autoZero"/>
        <c:auto val="1"/>
        <c:lblAlgn val="ctr"/>
        <c:lblOffset val="100"/>
        <c:noMultiLvlLbl val="0"/>
      </c:catAx>
      <c:valAx>
        <c:axId val="92944752"/>
        <c:scaling>
          <c:orientation val="minMax"/>
        </c:scaling>
        <c:delete val="1"/>
        <c:axPos val="t"/>
        <c:numFmt formatCode="#,##0.00&quot; €&quot;" sourceLinked="1"/>
        <c:majorTickMark val="none"/>
        <c:minorTickMark val="none"/>
        <c:tickLblPos val="nextTo"/>
        <c:crossAx val="13317039"/>
        <c:crosses val="autoZero"/>
        <c:crossBetween val="between"/>
      </c:valAx>
      <c:spPr>
        <a:solidFill>
          <a:srgbClr val="F6F4F0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6F4F0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28575</xdr:rowOff>
    </xdr:from>
    <xdr:to>
      <xdr:col>8</xdr:col>
      <xdr:colOff>0</xdr:colOff>
      <xdr:row>37</xdr:row>
      <xdr:rowOff>76455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0"/>
  <sheetViews>
    <sheetView showGridLines="0" tabSelected="1" zoomScaleNormal="100" workbookViewId="0">
      <selection activeCell="L28" sqref="L28"/>
    </sheetView>
  </sheetViews>
  <sheetFormatPr baseColWidth="10" defaultColWidth="8.7109375" defaultRowHeight="15" x14ac:dyDescent="0.25"/>
  <cols>
    <col min="1" max="1" width="2.42578125" customWidth="1"/>
    <col min="2" max="2" width="24" customWidth="1"/>
    <col min="3" max="4" width="15.5703125" customWidth="1"/>
    <col min="5" max="5" width="13" customWidth="1"/>
    <col min="6" max="7" width="15" customWidth="1"/>
    <col min="8" max="8" width="16" customWidth="1"/>
    <col min="9" max="9" width="2.42578125" customWidth="1"/>
  </cols>
  <sheetData>
    <row r="1" spans="2:8" ht="7.5" customHeight="1" x14ac:dyDescent="0.25"/>
    <row r="2" spans="2:8" ht="39.75" customHeight="1" x14ac:dyDescent="0.25">
      <c r="B2" s="47" t="s">
        <v>0</v>
      </c>
      <c r="C2" s="47"/>
      <c r="D2" s="47"/>
      <c r="E2" s="47"/>
      <c r="F2" s="47"/>
      <c r="G2" s="47"/>
      <c r="H2" s="47"/>
    </row>
    <row r="3" spans="2:8" ht="18" customHeight="1" x14ac:dyDescent="0.25">
      <c r="B3" s="8" t="s">
        <v>1</v>
      </c>
      <c r="C3" s="8"/>
      <c r="D3" s="8"/>
      <c r="E3" s="8"/>
      <c r="F3" s="8"/>
      <c r="G3" s="8"/>
      <c r="H3" s="8"/>
    </row>
    <row r="4" spans="2:8" ht="3" customHeight="1" x14ac:dyDescent="0.25">
      <c r="B4" s="7"/>
      <c r="C4" s="7"/>
      <c r="D4" s="7"/>
      <c r="E4" s="7"/>
      <c r="F4" s="7"/>
      <c r="G4" s="7"/>
      <c r="H4" s="7"/>
    </row>
    <row r="5" spans="2:8" ht="13.5" customHeight="1" x14ac:dyDescent="0.25"/>
    <row r="6" spans="2:8" ht="15" customHeight="1" x14ac:dyDescent="0.25">
      <c r="B6" s="40" t="s">
        <v>2</v>
      </c>
      <c r="C6" s="40"/>
      <c r="D6" s="41" t="s">
        <v>3</v>
      </c>
      <c r="E6" s="41"/>
      <c r="F6" s="41" t="s">
        <v>4</v>
      </c>
      <c r="G6" s="41"/>
      <c r="H6" s="42" t="s">
        <v>5</v>
      </c>
    </row>
    <row r="7" spans="2:8" ht="33.75" customHeight="1" x14ac:dyDescent="0.25">
      <c r="B7" s="43">
        <f>C19</f>
        <v>5669.4</v>
      </c>
      <c r="C7" s="43"/>
      <c r="D7" s="44">
        <f>D19</f>
        <v>68032.800000000003</v>
      </c>
      <c r="E7" s="44"/>
      <c r="F7" s="45">
        <f>COUNTA(Fixkosten!$B$7:$B$31)</f>
        <v>17</v>
      </c>
      <c r="G7" s="45"/>
      <c r="H7" s="46">
        <f>IFERROR(C19/F19,0)</f>
        <v>0.90710399999999991</v>
      </c>
    </row>
    <row r="8" spans="2:8" ht="18" customHeight="1" x14ac:dyDescent="0.25"/>
    <row r="9" spans="2:8" ht="19.5" customHeight="1" x14ac:dyDescent="0.25">
      <c r="B9" s="6" t="s">
        <v>6</v>
      </c>
      <c r="C9" s="6"/>
      <c r="D9" s="6"/>
      <c r="E9" s="6"/>
      <c r="F9" s="6"/>
      <c r="G9" s="6"/>
      <c r="H9" s="6"/>
    </row>
    <row r="10" spans="2:8" ht="24" customHeight="1" x14ac:dyDescent="0.25">
      <c r="B10" s="10" t="s">
        <v>7</v>
      </c>
      <c r="C10" s="11" t="s">
        <v>8</v>
      </c>
      <c r="D10" s="11" t="s">
        <v>9</v>
      </c>
      <c r="E10" s="12" t="s">
        <v>10</v>
      </c>
      <c r="F10" s="11" t="s">
        <v>11</v>
      </c>
      <c r="G10" s="11" t="s">
        <v>12</v>
      </c>
      <c r="H10" s="12" t="s">
        <v>13</v>
      </c>
    </row>
    <row r="11" spans="2:8" ht="21" customHeight="1" x14ac:dyDescent="0.25">
      <c r="B11" s="13" t="s">
        <v>14</v>
      </c>
      <c r="C11" s="14">
        <f>SUMIF(Fixkosten!$C$7:$C$31,B11,Fixkosten!$G$7:$G$31)</f>
        <v>2150</v>
      </c>
      <c r="D11" s="15">
        <f t="shared" ref="D11:D18" si="0">C11*12</f>
        <v>25800</v>
      </c>
      <c r="E11" s="16">
        <f t="shared" ref="E11:E18" si="1">IFERROR(C11/$C$19,0)</f>
        <v>0.37922884255829542</v>
      </c>
      <c r="F11" s="15">
        <f>VLOOKUP(B11,Einstellungen!$B$8:$C$15,2,FALSE())</f>
        <v>2400</v>
      </c>
      <c r="G11" s="17">
        <f t="shared" ref="G11:G19" si="2">C11-F11</f>
        <v>-250</v>
      </c>
      <c r="H11" s="18" t="str">
        <f t="shared" ref="H11:H18" si="3">IF(F11=0,"–",IF(C11&lt;=F11,"Im Budget","Überschritten"))</f>
        <v>Im Budget</v>
      </c>
    </row>
    <row r="12" spans="2:8" ht="21" customHeight="1" x14ac:dyDescent="0.25">
      <c r="B12" s="13" t="s">
        <v>15</v>
      </c>
      <c r="C12" s="14">
        <f>SUMIF(Fixkosten!$C$7:$C$31,B12,Fixkosten!$G$7:$G$31)</f>
        <v>1965</v>
      </c>
      <c r="D12" s="15">
        <f t="shared" si="0"/>
        <v>23580</v>
      </c>
      <c r="E12" s="16">
        <f t="shared" si="1"/>
        <v>0.34659752354746537</v>
      </c>
      <c r="F12" s="15">
        <f>VLOOKUP(B12,Einstellungen!$B$8:$C$15,2,FALSE())</f>
        <v>1800</v>
      </c>
      <c r="G12" s="17">
        <f t="shared" si="2"/>
        <v>165</v>
      </c>
      <c r="H12" s="18" t="str">
        <f t="shared" si="3"/>
        <v>Überschritten</v>
      </c>
    </row>
    <row r="13" spans="2:8" ht="21" customHeight="1" x14ac:dyDescent="0.25">
      <c r="B13" s="13" t="s">
        <v>16</v>
      </c>
      <c r="C13" s="14">
        <f>SUMIF(Fixkosten!$C$7:$C$31,B13,Fixkosten!$G$7:$G$31)</f>
        <v>451</v>
      </c>
      <c r="D13" s="15">
        <f t="shared" si="0"/>
        <v>5412</v>
      </c>
      <c r="E13" s="16">
        <f t="shared" si="1"/>
        <v>7.9549864183158722E-2</v>
      </c>
      <c r="F13" s="15">
        <f>VLOOKUP(B13,Einstellungen!$B$8:$C$15,2,FALSE())</f>
        <v>550</v>
      </c>
      <c r="G13" s="17">
        <f t="shared" si="2"/>
        <v>-99</v>
      </c>
      <c r="H13" s="18" t="str">
        <f t="shared" si="3"/>
        <v>Im Budget</v>
      </c>
    </row>
    <row r="14" spans="2:8" ht="21" customHeight="1" x14ac:dyDescent="0.25">
      <c r="B14" s="13" t="s">
        <v>17</v>
      </c>
      <c r="C14" s="14">
        <f>SUMIF(Fixkosten!$C$7:$C$31,B14,Fixkosten!$G$7:$G$31)</f>
        <v>449</v>
      </c>
      <c r="D14" s="15">
        <f t="shared" si="0"/>
        <v>5388</v>
      </c>
      <c r="E14" s="16">
        <f t="shared" si="1"/>
        <v>7.9197093166825425E-2</v>
      </c>
      <c r="F14" s="15">
        <f>VLOOKUP(B14,Einstellungen!$B$8:$C$15,2,FALSE())</f>
        <v>500</v>
      </c>
      <c r="G14" s="17">
        <f t="shared" si="2"/>
        <v>-51</v>
      </c>
      <c r="H14" s="18" t="str">
        <f t="shared" si="3"/>
        <v>Im Budget</v>
      </c>
    </row>
    <row r="15" spans="2:8" ht="21" customHeight="1" x14ac:dyDescent="0.25">
      <c r="B15" s="13" t="s">
        <v>18</v>
      </c>
      <c r="C15" s="14">
        <f>SUMIF(Fixkosten!$C$7:$C$31,B15,Fixkosten!$G$7:$G$31)</f>
        <v>193</v>
      </c>
      <c r="D15" s="15">
        <f t="shared" si="0"/>
        <v>2316</v>
      </c>
      <c r="E15" s="16">
        <f t="shared" si="1"/>
        <v>3.4042403076163262E-2</v>
      </c>
      <c r="F15" s="15">
        <f>VLOOKUP(B15,Einstellungen!$B$8:$C$15,2,FALSE())</f>
        <v>350</v>
      </c>
      <c r="G15" s="17">
        <f t="shared" si="2"/>
        <v>-157</v>
      </c>
      <c r="H15" s="18" t="str">
        <f t="shared" si="3"/>
        <v>Im Budget</v>
      </c>
    </row>
    <row r="16" spans="2:8" ht="21" customHeight="1" x14ac:dyDescent="0.25">
      <c r="B16" s="13" t="s">
        <v>19</v>
      </c>
      <c r="C16" s="14">
        <f>SUMIF(Fixkosten!$C$7:$C$31,B16,Fixkosten!$G$7:$G$31)</f>
        <v>189.9</v>
      </c>
      <c r="D16" s="15">
        <f t="shared" si="0"/>
        <v>2278.8000000000002</v>
      </c>
      <c r="E16" s="16">
        <f t="shared" si="1"/>
        <v>3.3495608000846652E-2</v>
      </c>
      <c r="F16" s="15">
        <f>VLOOKUP(B16,Einstellungen!$B$8:$C$15,2,FALSE())</f>
        <v>210</v>
      </c>
      <c r="G16" s="17">
        <f t="shared" si="2"/>
        <v>-20.099999999999994</v>
      </c>
      <c r="H16" s="18" t="str">
        <f t="shared" si="3"/>
        <v>Im Budget</v>
      </c>
    </row>
    <row r="17" spans="2:8" ht="21" customHeight="1" x14ac:dyDescent="0.25">
      <c r="B17" s="13" t="s">
        <v>20</v>
      </c>
      <c r="C17" s="14">
        <f>SUMIF(Fixkosten!$C$7:$C$31,B17,Fixkosten!$G$7:$G$31)</f>
        <v>175</v>
      </c>
      <c r="D17" s="15">
        <f t="shared" si="0"/>
        <v>2100</v>
      </c>
      <c r="E17" s="16">
        <f t="shared" si="1"/>
        <v>3.0867463929163581E-2</v>
      </c>
      <c r="F17" s="15">
        <f>VLOOKUP(B17,Einstellungen!$B$8:$C$15,2,FALSE())</f>
        <v>300</v>
      </c>
      <c r="G17" s="17">
        <f t="shared" si="2"/>
        <v>-125</v>
      </c>
      <c r="H17" s="18" t="str">
        <f t="shared" si="3"/>
        <v>Im Budget</v>
      </c>
    </row>
    <row r="18" spans="2:8" ht="21" customHeight="1" x14ac:dyDescent="0.25">
      <c r="B18" s="13" t="s">
        <v>21</v>
      </c>
      <c r="C18" s="14">
        <f>SUMIF(Fixkosten!$C$7:$C$31,B18,Fixkosten!$G$7:$G$31)</f>
        <v>96.5</v>
      </c>
      <c r="D18" s="15">
        <f t="shared" si="0"/>
        <v>1158</v>
      </c>
      <c r="E18" s="16">
        <f t="shared" si="1"/>
        <v>1.7021201538081631E-2</v>
      </c>
      <c r="F18" s="15">
        <f>VLOOKUP(B18,Einstellungen!$B$8:$C$15,2,FALSE())</f>
        <v>140</v>
      </c>
      <c r="G18" s="17">
        <f t="shared" si="2"/>
        <v>-43.5</v>
      </c>
      <c r="H18" s="18" t="str">
        <f t="shared" si="3"/>
        <v>Im Budget</v>
      </c>
    </row>
    <row r="19" spans="2:8" ht="24" customHeight="1" x14ac:dyDescent="0.25">
      <c r="B19" s="19" t="s">
        <v>22</v>
      </c>
      <c r="C19" s="20">
        <f>SUM(C11:C18)</f>
        <v>5669.4</v>
      </c>
      <c r="D19" s="21">
        <f>SUM(D11:D18)</f>
        <v>68032.800000000003</v>
      </c>
      <c r="E19" s="22">
        <f>SUM(E11:E18)</f>
        <v>1</v>
      </c>
      <c r="F19" s="23">
        <f>SUM(F11:F18)</f>
        <v>6250</v>
      </c>
      <c r="G19" s="24">
        <f t="shared" si="2"/>
        <v>-580.60000000000036</v>
      </c>
      <c r="H19" s="25"/>
    </row>
    <row r="21" spans="2:8" ht="19.5" customHeight="1" x14ac:dyDescent="0.25">
      <c r="B21" s="6" t="s">
        <v>23</v>
      </c>
      <c r="C21" s="6"/>
      <c r="D21" s="6"/>
      <c r="E21" s="6"/>
      <c r="F21" s="6"/>
      <c r="G21" s="6"/>
      <c r="H21" s="6"/>
    </row>
    <row r="40" spans="2:8" ht="39.75" customHeight="1" x14ac:dyDescent="0.25">
      <c r="B40" s="5" t="s">
        <v>24</v>
      </c>
      <c r="C40" s="5"/>
      <c r="D40" s="5"/>
      <c r="E40" s="5"/>
      <c r="F40" s="5"/>
      <c r="G40" s="5"/>
      <c r="H40" s="5"/>
    </row>
  </sheetData>
  <mergeCells count="12">
    <mergeCell ref="B40:H40"/>
    <mergeCell ref="B7:C7"/>
    <mergeCell ref="D7:E7"/>
    <mergeCell ref="F7:G7"/>
    <mergeCell ref="B9:H9"/>
    <mergeCell ref="B21:H21"/>
    <mergeCell ref="B2:H2"/>
    <mergeCell ref="B3:H3"/>
    <mergeCell ref="B4:H4"/>
    <mergeCell ref="B6:C6"/>
    <mergeCell ref="D6:E6"/>
    <mergeCell ref="F6:G6"/>
  </mergeCells>
  <conditionalFormatting sqref="E11:E18">
    <cfRule type="dataBar" priority="2">
      <dataBar>
        <cfvo type="num" val="0"/>
        <cfvo type="max"/>
        <color rgb="FF97A0AC"/>
      </dataBar>
      <extLst>
        <ext xmlns:x14="http://schemas.microsoft.com/office/spreadsheetml/2009/9/main" uri="{B025F937-C7B1-47D3-B67F-A62EFF666E3E}">
          <x14:id>{841060A3-E084-463C-9E16-BAA5A642539D}</x14:id>
        </ext>
      </extLst>
    </cfRule>
  </conditionalFormatting>
  <conditionalFormatting sqref="G11:G18">
    <cfRule type="cellIs" dxfId="6" priority="3" operator="greaterThan">
      <formula>0</formula>
    </cfRule>
    <cfRule type="cellIs" dxfId="5" priority="4" operator="lessThanOrEqual">
      <formula>0</formula>
    </cfRule>
  </conditionalFormatting>
  <conditionalFormatting sqref="H11:H18">
    <cfRule type="cellIs" dxfId="4" priority="5" operator="equal">
      <formula>"Überschritten"</formula>
    </cfRule>
    <cfRule type="cellIs" dxfId="3" priority="6" operator="equal">
      <formula>"Im Budget"</formula>
    </cfRule>
  </conditionalFormatting>
  <pageMargins left="0.4" right="0.4" top="0.5" bottom="0.5" header="0.511811023622047" footer="0.511811023622047"/>
  <pageSetup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1060A3-E084-463C-9E16-BAA5A642539D}">
            <x14:dataBar axisPosition="none">
              <x14:cfvo type="num">
                <xm:f>0</xm:f>
              </x14:cfvo>
              <x14:cfvo type="max"/>
              <x14:negativeFillColor rgb="FF97A0AC"/>
            </x14:dataBar>
          </x14:cfRule>
          <xm:sqref>E11:E18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15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6" customWidth="1"/>
    <col min="3" max="3" width="15" customWidth="1"/>
    <col min="4" max="4" width="3" customWidth="1"/>
    <col min="5" max="5" width="18" customWidth="1"/>
    <col min="6" max="6" width="16" customWidth="1"/>
    <col min="7" max="7" width="3" customWidth="1"/>
    <col min="8" max="8" width="19" customWidth="1"/>
    <col min="9" max="9" width="3" customWidth="1"/>
    <col min="10" max="10" width="16" customWidth="1"/>
  </cols>
  <sheetData>
    <row r="2" spans="2:10" ht="30" customHeight="1" x14ac:dyDescent="0.25">
      <c r="B2" s="4" t="s">
        <v>25</v>
      </c>
      <c r="C2" s="4"/>
      <c r="D2" s="4"/>
      <c r="E2" s="4"/>
      <c r="F2" s="4"/>
      <c r="G2" s="4"/>
      <c r="H2" s="4"/>
      <c r="I2" s="4"/>
      <c r="J2" s="4"/>
    </row>
    <row r="3" spans="2:10" x14ac:dyDescent="0.25">
      <c r="B3" s="3" t="s">
        <v>26</v>
      </c>
      <c r="C3" s="3"/>
      <c r="D3" s="3"/>
      <c r="E3" s="3"/>
      <c r="F3" s="3"/>
      <c r="G3" s="3"/>
      <c r="H3" s="3"/>
      <c r="I3" s="3"/>
      <c r="J3" s="3"/>
    </row>
    <row r="4" spans="2:10" ht="3" customHeight="1" x14ac:dyDescent="0.25">
      <c r="B4" s="7"/>
      <c r="C4" s="7"/>
      <c r="D4" s="7"/>
      <c r="E4" s="7"/>
      <c r="F4" s="7"/>
      <c r="G4" s="7"/>
      <c r="H4" s="7"/>
      <c r="I4" s="7"/>
      <c r="J4" s="7"/>
    </row>
    <row r="5" spans="2:10" ht="9.75" customHeight="1" x14ac:dyDescent="0.25"/>
    <row r="6" spans="2:10" x14ac:dyDescent="0.25">
      <c r="B6" s="6" t="s">
        <v>27</v>
      </c>
      <c r="C6" s="6"/>
      <c r="E6" s="6" t="s">
        <v>28</v>
      </c>
      <c r="F6" s="6"/>
      <c r="H6" s="9" t="s">
        <v>29</v>
      </c>
      <c r="J6" s="9" t="s">
        <v>30</v>
      </c>
    </row>
    <row r="7" spans="2:10" x14ac:dyDescent="0.25">
      <c r="B7" s="26" t="s">
        <v>7</v>
      </c>
      <c r="C7" s="27" t="s">
        <v>31</v>
      </c>
      <c r="E7" s="26" t="s">
        <v>32</v>
      </c>
      <c r="F7" s="28" t="s">
        <v>33</v>
      </c>
    </row>
    <row r="8" spans="2:10" ht="18.75" customHeight="1" x14ac:dyDescent="0.25">
      <c r="B8" s="29" t="s">
        <v>15</v>
      </c>
      <c r="C8" s="30">
        <v>1800</v>
      </c>
      <c r="E8" s="29" t="s">
        <v>34</v>
      </c>
      <c r="F8" s="31">
        <v>52</v>
      </c>
      <c r="H8" s="29" t="s">
        <v>35</v>
      </c>
      <c r="J8" s="29" t="s">
        <v>36</v>
      </c>
    </row>
    <row r="9" spans="2:10" ht="18.75" customHeight="1" x14ac:dyDescent="0.25">
      <c r="B9" s="29" t="s">
        <v>14</v>
      </c>
      <c r="C9" s="30">
        <v>2400</v>
      </c>
      <c r="E9" s="29" t="s">
        <v>8</v>
      </c>
      <c r="F9" s="31">
        <v>12</v>
      </c>
      <c r="H9" s="29" t="s">
        <v>37</v>
      </c>
      <c r="J9" s="29" t="s">
        <v>38</v>
      </c>
    </row>
    <row r="10" spans="2:10" ht="18.75" customHeight="1" x14ac:dyDescent="0.25">
      <c r="B10" s="29" t="s">
        <v>20</v>
      </c>
      <c r="C10" s="30">
        <v>300</v>
      </c>
      <c r="E10" s="29" t="s">
        <v>39</v>
      </c>
      <c r="F10" s="31">
        <v>4</v>
      </c>
      <c r="H10" s="29" t="s">
        <v>40</v>
      </c>
      <c r="J10" s="29" t="s">
        <v>41</v>
      </c>
    </row>
    <row r="11" spans="2:10" ht="18.75" customHeight="1" x14ac:dyDescent="0.25">
      <c r="B11" s="29" t="s">
        <v>18</v>
      </c>
      <c r="C11" s="30">
        <v>350</v>
      </c>
      <c r="E11" s="29" t="s">
        <v>42</v>
      </c>
      <c r="F11" s="31">
        <v>2</v>
      </c>
      <c r="H11" s="29" t="s">
        <v>43</v>
      </c>
      <c r="J11" s="29" t="s">
        <v>44</v>
      </c>
    </row>
    <row r="12" spans="2:10" ht="18.75" customHeight="1" x14ac:dyDescent="0.25">
      <c r="B12" s="29" t="s">
        <v>16</v>
      </c>
      <c r="C12" s="30">
        <v>550</v>
      </c>
      <c r="E12" s="29" t="s">
        <v>9</v>
      </c>
      <c r="F12" s="31">
        <v>1</v>
      </c>
      <c r="H12" s="29" t="s">
        <v>45</v>
      </c>
    </row>
    <row r="13" spans="2:10" ht="18.75" customHeight="1" x14ac:dyDescent="0.25">
      <c r="B13" s="29" t="s">
        <v>21</v>
      </c>
      <c r="C13" s="30">
        <v>140</v>
      </c>
    </row>
    <row r="14" spans="2:10" ht="18.75" customHeight="1" x14ac:dyDescent="0.25">
      <c r="B14" s="29" t="s">
        <v>19</v>
      </c>
      <c r="C14" s="30">
        <v>210</v>
      </c>
    </row>
    <row r="15" spans="2:10" ht="18.75" customHeight="1" x14ac:dyDescent="0.25">
      <c r="B15" s="29" t="s">
        <v>17</v>
      </c>
      <c r="C15" s="30">
        <v>500</v>
      </c>
    </row>
  </sheetData>
  <mergeCells count="5">
    <mergeCell ref="B2:J2"/>
    <mergeCell ref="B3:J3"/>
    <mergeCell ref="B4:J4"/>
    <mergeCell ref="B6:C6"/>
    <mergeCell ref="E6:F6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5" customWidth="1"/>
    <col min="2" max="2" width="28" customWidth="1"/>
    <col min="3" max="3" width="22" customWidth="1"/>
    <col min="4" max="4" width="24" customWidth="1"/>
    <col min="5" max="5" width="12.42578125" customWidth="1"/>
    <col min="6" max="6" width="15" customWidth="1"/>
    <col min="7" max="8" width="13.42578125" customWidth="1"/>
    <col min="9" max="9" width="17" customWidth="1"/>
    <col min="10" max="10" width="15" customWidth="1"/>
    <col min="11" max="12" width="14" customWidth="1"/>
    <col min="13" max="13" width="30" customWidth="1"/>
  </cols>
  <sheetData>
    <row r="1" spans="1:13" ht="30" customHeight="1" x14ac:dyDescent="0.25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customHeight="1" x14ac:dyDescent="0.25">
      <c r="A2" s="3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customHeight="1" x14ac:dyDescent="0.25">
      <c r="A4" s="1" t="s">
        <v>48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6" customHeight="1" x14ac:dyDescent="0.25"/>
    <row r="6" spans="1:13" ht="25.5" customHeight="1" x14ac:dyDescent="0.25">
      <c r="A6" s="12" t="s">
        <v>49</v>
      </c>
      <c r="B6" s="32" t="s">
        <v>50</v>
      </c>
      <c r="C6" s="12" t="s">
        <v>7</v>
      </c>
      <c r="D6" s="32" t="s">
        <v>51</v>
      </c>
      <c r="E6" s="12" t="s">
        <v>52</v>
      </c>
      <c r="F6" s="12" t="s">
        <v>32</v>
      </c>
      <c r="G6" s="12" t="s">
        <v>8</v>
      </c>
      <c r="H6" s="12" t="s">
        <v>9</v>
      </c>
      <c r="I6" s="12" t="s">
        <v>53</v>
      </c>
      <c r="J6" s="12" t="s">
        <v>54</v>
      </c>
      <c r="K6" s="12" t="s">
        <v>55</v>
      </c>
      <c r="L6" s="12" t="s">
        <v>13</v>
      </c>
      <c r="M6" s="32" t="s">
        <v>56</v>
      </c>
    </row>
    <row r="7" spans="1:13" ht="21" customHeight="1" x14ac:dyDescent="0.25">
      <c r="A7" s="33">
        <f t="shared" ref="A7:A31" si="0">IF(B7="","",ROW()-6)</f>
        <v>1</v>
      </c>
      <c r="B7" s="34" t="s">
        <v>57</v>
      </c>
      <c r="C7" s="34" t="s">
        <v>15</v>
      </c>
      <c r="D7" s="34" t="s">
        <v>58</v>
      </c>
      <c r="E7" s="35">
        <v>1480</v>
      </c>
      <c r="F7" s="36" t="s">
        <v>8</v>
      </c>
      <c r="G7" s="37">
        <f>IF($E7="","",$E7*VLOOKUP($F7,Einstellungen!$E$8:$F$12,2,FALSE())/12)</f>
        <v>1480</v>
      </c>
      <c r="H7" s="37">
        <f t="shared" ref="H7:H31" si="1">IF($E7="","",$G7*12)</f>
        <v>17760</v>
      </c>
      <c r="I7" s="36" t="s">
        <v>35</v>
      </c>
      <c r="J7" s="36" t="s">
        <v>59</v>
      </c>
      <c r="K7" s="36" t="s">
        <v>60</v>
      </c>
      <c r="L7" s="36" t="s">
        <v>36</v>
      </c>
      <c r="M7" s="34" t="s">
        <v>61</v>
      </c>
    </row>
    <row r="8" spans="1:13" ht="21" customHeight="1" x14ac:dyDescent="0.25">
      <c r="A8" s="33">
        <f t="shared" si="0"/>
        <v>2</v>
      </c>
      <c r="B8" s="34" t="s">
        <v>62</v>
      </c>
      <c r="C8" s="34" t="s">
        <v>15</v>
      </c>
      <c r="D8" s="34" t="s">
        <v>63</v>
      </c>
      <c r="E8" s="35">
        <v>220</v>
      </c>
      <c r="F8" s="36" t="s">
        <v>8</v>
      </c>
      <c r="G8" s="37">
        <f>IF($E8="","",$E8*VLOOKUP($F8,Einstellungen!$E$8:$F$12,2,FALSE())/12)</f>
        <v>220</v>
      </c>
      <c r="H8" s="37">
        <f t="shared" si="1"/>
        <v>2640</v>
      </c>
      <c r="I8" s="36" t="s">
        <v>37</v>
      </c>
      <c r="J8" s="36" t="s">
        <v>64</v>
      </c>
      <c r="K8" s="36" t="s">
        <v>65</v>
      </c>
      <c r="L8" s="36" t="s">
        <v>36</v>
      </c>
      <c r="M8" s="34"/>
    </row>
    <row r="9" spans="1:13" ht="21" customHeight="1" x14ac:dyDescent="0.25">
      <c r="A9" s="33">
        <f t="shared" si="0"/>
        <v>3</v>
      </c>
      <c r="B9" s="34" t="s">
        <v>66</v>
      </c>
      <c r="C9" s="34" t="s">
        <v>15</v>
      </c>
      <c r="D9" s="34" t="s">
        <v>67</v>
      </c>
      <c r="E9" s="35">
        <v>265</v>
      </c>
      <c r="F9" s="36" t="s">
        <v>8</v>
      </c>
      <c r="G9" s="37">
        <f>IF($E9="","",$E9*VLOOKUP($F9,Einstellungen!$E$8:$F$12,2,FALSE())/12)</f>
        <v>265</v>
      </c>
      <c r="H9" s="37">
        <f t="shared" si="1"/>
        <v>3180</v>
      </c>
      <c r="I9" s="36" t="s">
        <v>35</v>
      </c>
      <c r="J9" s="36" t="s">
        <v>68</v>
      </c>
      <c r="K9" s="36" t="s">
        <v>69</v>
      </c>
      <c r="L9" s="36" t="s">
        <v>36</v>
      </c>
      <c r="M9" s="34" t="s">
        <v>70</v>
      </c>
    </row>
    <row r="10" spans="1:13" ht="21" customHeight="1" x14ac:dyDescent="0.25">
      <c r="A10" s="33">
        <f t="shared" si="0"/>
        <v>4</v>
      </c>
      <c r="B10" s="34" t="s">
        <v>71</v>
      </c>
      <c r="C10" s="34" t="s">
        <v>14</v>
      </c>
      <c r="D10" s="34" t="s">
        <v>72</v>
      </c>
      <c r="E10" s="35">
        <v>2150</v>
      </c>
      <c r="F10" s="36" t="s">
        <v>8</v>
      </c>
      <c r="G10" s="37">
        <f>IF($E10="","",$E10*VLOOKUP($F10,Einstellungen!$E$8:$F$12,2,FALSE())/12)</f>
        <v>2150</v>
      </c>
      <c r="H10" s="37">
        <f t="shared" si="1"/>
        <v>25800</v>
      </c>
      <c r="I10" s="36" t="s">
        <v>37</v>
      </c>
      <c r="J10" s="36" t="s">
        <v>73</v>
      </c>
      <c r="K10" s="36" t="s">
        <v>74</v>
      </c>
      <c r="L10" s="36" t="s">
        <v>36</v>
      </c>
      <c r="M10" s="34" t="s">
        <v>75</v>
      </c>
    </row>
    <row r="11" spans="1:13" ht="21" customHeight="1" x14ac:dyDescent="0.25">
      <c r="A11" s="33">
        <f t="shared" si="0"/>
        <v>5</v>
      </c>
      <c r="B11" s="34" t="s">
        <v>76</v>
      </c>
      <c r="C11" s="34" t="s">
        <v>20</v>
      </c>
      <c r="D11" s="34" t="s">
        <v>77</v>
      </c>
      <c r="E11" s="35">
        <v>336</v>
      </c>
      <c r="F11" s="36" t="s">
        <v>39</v>
      </c>
      <c r="G11" s="37">
        <f>IF($E11="","",$E11*VLOOKUP($F11,Einstellungen!$E$8:$F$12,2,FALSE())/12)</f>
        <v>112</v>
      </c>
      <c r="H11" s="37">
        <f t="shared" si="1"/>
        <v>1344</v>
      </c>
      <c r="I11" s="36" t="s">
        <v>37</v>
      </c>
      <c r="J11" s="36" t="s">
        <v>78</v>
      </c>
      <c r="K11" s="36" t="s">
        <v>79</v>
      </c>
      <c r="L11" s="36" t="s">
        <v>36</v>
      </c>
      <c r="M11" s="34"/>
    </row>
    <row r="12" spans="1:13" ht="21" customHeight="1" x14ac:dyDescent="0.25">
      <c r="A12" s="33">
        <f t="shared" si="0"/>
        <v>6</v>
      </c>
      <c r="B12" s="34" t="s">
        <v>80</v>
      </c>
      <c r="C12" s="34" t="s">
        <v>20</v>
      </c>
      <c r="D12" s="34" t="s">
        <v>77</v>
      </c>
      <c r="E12" s="35">
        <v>288</v>
      </c>
      <c r="F12" s="36" t="s">
        <v>42</v>
      </c>
      <c r="G12" s="37">
        <f>IF($E12="","",$E12*VLOOKUP($F12,Einstellungen!$E$8:$F$12,2,FALSE())/12)</f>
        <v>48</v>
      </c>
      <c r="H12" s="37">
        <f t="shared" si="1"/>
        <v>576</v>
      </c>
      <c r="I12" s="36" t="s">
        <v>35</v>
      </c>
      <c r="J12" s="36" t="s">
        <v>81</v>
      </c>
      <c r="K12" s="36" t="s">
        <v>82</v>
      </c>
      <c r="L12" s="36" t="s">
        <v>36</v>
      </c>
      <c r="M12" s="34"/>
    </row>
    <row r="13" spans="1:13" ht="21" customHeight="1" x14ac:dyDescent="0.25">
      <c r="A13" s="33">
        <f t="shared" si="0"/>
        <v>7</v>
      </c>
      <c r="B13" s="34" t="s">
        <v>83</v>
      </c>
      <c r="C13" s="34" t="s">
        <v>20</v>
      </c>
      <c r="D13" s="34" t="s">
        <v>72</v>
      </c>
      <c r="E13" s="35">
        <v>180</v>
      </c>
      <c r="F13" s="36" t="s">
        <v>9</v>
      </c>
      <c r="G13" s="37">
        <f>IF($E13="","",$E13*VLOOKUP($F13,Einstellungen!$E$8:$F$12,2,FALSE())/12)</f>
        <v>15</v>
      </c>
      <c r="H13" s="37">
        <f t="shared" si="1"/>
        <v>180</v>
      </c>
      <c r="I13" s="36" t="s">
        <v>37</v>
      </c>
      <c r="J13" s="36" t="s">
        <v>84</v>
      </c>
      <c r="K13" s="36" t="s">
        <v>85</v>
      </c>
      <c r="L13" s="36" t="s">
        <v>36</v>
      </c>
      <c r="M13" s="34" t="s">
        <v>86</v>
      </c>
    </row>
    <row r="14" spans="1:13" ht="21" customHeight="1" x14ac:dyDescent="0.25">
      <c r="A14" s="33">
        <f t="shared" si="0"/>
        <v>8</v>
      </c>
      <c r="B14" s="34" t="s">
        <v>87</v>
      </c>
      <c r="C14" s="34" t="s">
        <v>18</v>
      </c>
      <c r="D14" s="34" t="s">
        <v>88</v>
      </c>
      <c r="E14" s="35">
        <v>129</v>
      </c>
      <c r="F14" s="36" t="s">
        <v>8</v>
      </c>
      <c r="G14" s="37">
        <f>IF($E14="","",$E14*VLOOKUP($F14,Einstellungen!$E$8:$F$12,2,FALSE())/12)</f>
        <v>129</v>
      </c>
      <c r="H14" s="37">
        <f t="shared" si="1"/>
        <v>1548</v>
      </c>
      <c r="I14" s="36" t="s">
        <v>40</v>
      </c>
      <c r="J14" s="36" t="s">
        <v>59</v>
      </c>
      <c r="K14" s="36" t="s">
        <v>89</v>
      </c>
      <c r="L14" s="36" t="s">
        <v>36</v>
      </c>
      <c r="M14" s="34" t="s">
        <v>90</v>
      </c>
    </row>
    <row r="15" spans="1:13" ht="21" customHeight="1" x14ac:dyDescent="0.25">
      <c r="A15" s="33">
        <f t="shared" si="0"/>
        <v>9</v>
      </c>
      <c r="B15" s="34" t="s">
        <v>91</v>
      </c>
      <c r="C15" s="34" t="s">
        <v>18</v>
      </c>
      <c r="D15" s="34" t="s">
        <v>92</v>
      </c>
      <c r="E15" s="35">
        <v>660</v>
      </c>
      <c r="F15" s="36" t="s">
        <v>9</v>
      </c>
      <c r="G15" s="37">
        <f>IF($E15="","",$E15*VLOOKUP($F15,Einstellungen!$E$8:$F$12,2,FALSE())/12)</f>
        <v>55</v>
      </c>
      <c r="H15" s="37">
        <f t="shared" si="1"/>
        <v>660</v>
      </c>
      <c r="I15" s="36" t="s">
        <v>40</v>
      </c>
      <c r="J15" s="36" t="s">
        <v>93</v>
      </c>
      <c r="K15" s="36" t="s">
        <v>94</v>
      </c>
      <c r="L15" s="36" t="s">
        <v>36</v>
      </c>
      <c r="M15" s="34" t="s">
        <v>95</v>
      </c>
    </row>
    <row r="16" spans="1:13" ht="21" customHeight="1" x14ac:dyDescent="0.25">
      <c r="A16" s="33">
        <f t="shared" si="0"/>
        <v>10</v>
      </c>
      <c r="B16" s="34" t="s">
        <v>96</v>
      </c>
      <c r="C16" s="34" t="s">
        <v>18</v>
      </c>
      <c r="D16" s="34" t="s">
        <v>97</v>
      </c>
      <c r="E16" s="35">
        <v>108</v>
      </c>
      <c r="F16" s="36" t="s">
        <v>9</v>
      </c>
      <c r="G16" s="37">
        <f>IF($E16="","",$E16*VLOOKUP($F16,Einstellungen!$E$8:$F$12,2,FALSE())/12)</f>
        <v>9</v>
      </c>
      <c r="H16" s="37">
        <f t="shared" si="1"/>
        <v>108</v>
      </c>
      <c r="I16" s="36" t="s">
        <v>43</v>
      </c>
      <c r="J16" s="36" t="s">
        <v>98</v>
      </c>
      <c r="K16" s="36" t="s">
        <v>99</v>
      </c>
      <c r="L16" s="36" t="s">
        <v>36</v>
      </c>
      <c r="M16" s="34"/>
    </row>
    <row r="17" spans="1:13" ht="21" customHeight="1" x14ac:dyDescent="0.25">
      <c r="A17" s="33">
        <f t="shared" si="0"/>
        <v>11</v>
      </c>
      <c r="B17" s="34" t="s">
        <v>100</v>
      </c>
      <c r="C17" s="34" t="s">
        <v>16</v>
      </c>
      <c r="D17" s="34" t="s">
        <v>101</v>
      </c>
      <c r="E17" s="35">
        <v>389</v>
      </c>
      <c r="F17" s="36" t="s">
        <v>8</v>
      </c>
      <c r="G17" s="37">
        <f>IF($E17="","",$E17*VLOOKUP($F17,Einstellungen!$E$8:$F$12,2,FALSE())/12)</f>
        <v>389</v>
      </c>
      <c r="H17" s="37">
        <f t="shared" si="1"/>
        <v>4668</v>
      </c>
      <c r="I17" s="36" t="s">
        <v>35</v>
      </c>
      <c r="J17" s="36" t="s">
        <v>59</v>
      </c>
      <c r="K17" s="36" t="s">
        <v>102</v>
      </c>
      <c r="L17" s="36" t="s">
        <v>36</v>
      </c>
      <c r="M17" s="34" t="s">
        <v>103</v>
      </c>
    </row>
    <row r="18" spans="1:13" ht="21" customHeight="1" x14ac:dyDescent="0.25">
      <c r="A18" s="33">
        <f t="shared" si="0"/>
        <v>12</v>
      </c>
      <c r="B18" s="34" t="s">
        <v>104</v>
      </c>
      <c r="C18" s="34" t="s">
        <v>16</v>
      </c>
      <c r="D18" s="34" t="s">
        <v>77</v>
      </c>
      <c r="E18" s="35">
        <v>744</v>
      </c>
      <c r="F18" s="36" t="s">
        <v>9</v>
      </c>
      <c r="G18" s="37">
        <f>IF($E18="","",$E18*VLOOKUP($F18,Einstellungen!$E$8:$F$12,2,FALSE())/12)</f>
        <v>62</v>
      </c>
      <c r="H18" s="37">
        <f t="shared" si="1"/>
        <v>744</v>
      </c>
      <c r="I18" s="36" t="s">
        <v>37</v>
      </c>
      <c r="J18" s="36" t="s">
        <v>105</v>
      </c>
      <c r="K18" s="36" t="s">
        <v>79</v>
      </c>
      <c r="L18" s="36" t="s">
        <v>36</v>
      </c>
      <c r="M18" s="34"/>
    </row>
    <row r="19" spans="1:13" ht="21" customHeight="1" x14ac:dyDescent="0.25">
      <c r="A19" s="33">
        <f t="shared" si="0"/>
        <v>13</v>
      </c>
      <c r="B19" s="34" t="s">
        <v>106</v>
      </c>
      <c r="C19" s="34" t="s">
        <v>21</v>
      </c>
      <c r="D19" s="34" t="s">
        <v>107</v>
      </c>
      <c r="E19" s="35">
        <v>96.5</v>
      </c>
      <c r="F19" s="36" t="s">
        <v>8</v>
      </c>
      <c r="G19" s="37">
        <f>IF($E19="","",$E19*VLOOKUP($F19,Einstellungen!$E$8:$F$12,2,FALSE())/12)</f>
        <v>96.5</v>
      </c>
      <c r="H19" s="37">
        <f t="shared" si="1"/>
        <v>1158</v>
      </c>
      <c r="I19" s="36" t="s">
        <v>35</v>
      </c>
      <c r="J19" s="36" t="s">
        <v>108</v>
      </c>
      <c r="K19" s="36" t="s">
        <v>109</v>
      </c>
      <c r="L19" s="36" t="s">
        <v>36</v>
      </c>
      <c r="M19" s="34" t="s">
        <v>110</v>
      </c>
    </row>
    <row r="20" spans="1:13" ht="21" customHeight="1" x14ac:dyDescent="0.25">
      <c r="A20" s="33">
        <f t="shared" si="0"/>
        <v>14</v>
      </c>
      <c r="B20" s="34" t="s">
        <v>111</v>
      </c>
      <c r="C20" s="34" t="s">
        <v>19</v>
      </c>
      <c r="D20" s="34" t="s">
        <v>112</v>
      </c>
      <c r="E20" s="35">
        <v>165</v>
      </c>
      <c r="F20" s="36" t="s">
        <v>8</v>
      </c>
      <c r="G20" s="37">
        <f>IF($E20="","",$E20*VLOOKUP($F20,Einstellungen!$E$8:$F$12,2,FALSE())/12)</f>
        <v>165</v>
      </c>
      <c r="H20" s="37">
        <f t="shared" si="1"/>
        <v>1980</v>
      </c>
      <c r="I20" s="36" t="s">
        <v>35</v>
      </c>
      <c r="J20" s="36" t="s">
        <v>113</v>
      </c>
      <c r="K20" s="36" t="s">
        <v>114</v>
      </c>
      <c r="L20" s="36" t="s">
        <v>36</v>
      </c>
      <c r="M20" s="34" t="s">
        <v>115</v>
      </c>
    </row>
    <row r="21" spans="1:13" ht="21" customHeight="1" x14ac:dyDescent="0.25">
      <c r="A21" s="33">
        <f t="shared" si="0"/>
        <v>15</v>
      </c>
      <c r="B21" s="34" t="s">
        <v>116</v>
      </c>
      <c r="C21" s="34" t="s">
        <v>19</v>
      </c>
      <c r="D21" s="34" t="s">
        <v>117</v>
      </c>
      <c r="E21" s="35">
        <v>24.9</v>
      </c>
      <c r="F21" s="36" t="s">
        <v>8</v>
      </c>
      <c r="G21" s="37">
        <f>IF($E21="","",$E21*VLOOKUP($F21,Einstellungen!$E$8:$F$12,2,FALSE())/12)</f>
        <v>24.899999999999995</v>
      </c>
      <c r="H21" s="37">
        <f t="shared" si="1"/>
        <v>298.79999999999995</v>
      </c>
      <c r="I21" s="36" t="s">
        <v>35</v>
      </c>
      <c r="J21" s="36" t="s">
        <v>59</v>
      </c>
      <c r="K21" s="36" t="s">
        <v>74</v>
      </c>
      <c r="L21" s="36" t="s">
        <v>36</v>
      </c>
      <c r="M21" s="34" t="s">
        <v>118</v>
      </c>
    </row>
    <row r="22" spans="1:13" ht="21" customHeight="1" x14ac:dyDescent="0.25">
      <c r="A22" s="33">
        <f t="shared" si="0"/>
        <v>16</v>
      </c>
      <c r="B22" s="34" t="s">
        <v>119</v>
      </c>
      <c r="C22" s="34" t="s">
        <v>17</v>
      </c>
      <c r="D22" s="34" t="s">
        <v>120</v>
      </c>
      <c r="E22" s="35">
        <v>420</v>
      </c>
      <c r="F22" s="36" t="s">
        <v>8</v>
      </c>
      <c r="G22" s="37">
        <f>IF($E22="","",$E22*VLOOKUP($F22,Einstellungen!$E$8:$F$12,2,FALSE())/12)</f>
        <v>420</v>
      </c>
      <c r="H22" s="37">
        <f t="shared" si="1"/>
        <v>5040</v>
      </c>
      <c r="I22" s="36" t="s">
        <v>40</v>
      </c>
      <c r="J22" s="36" t="s">
        <v>59</v>
      </c>
      <c r="K22" s="36" t="s">
        <v>121</v>
      </c>
      <c r="L22" s="36" t="s">
        <v>36</v>
      </c>
      <c r="M22" s="34" t="s">
        <v>122</v>
      </c>
    </row>
    <row r="23" spans="1:13" ht="21" customHeight="1" x14ac:dyDescent="0.25">
      <c r="A23" s="33">
        <f t="shared" si="0"/>
        <v>17</v>
      </c>
      <c r="B23" s="34" t="s">
        <v>123</v>
      </c>
      <c r="C23" s="34" t="s">
        <v>17</v>
      </c>
      <c r="D23" s="34" t="s">
        <v>88</v>
      </c>
      <c r="E23" s="35">
        <v>348</v>
      </c>
      <c r="F23" s="36" t="s">
        <v>9</v>
      </c>
      <c r="G23" s="37">
        <f>IF($E23="","",$E23*VLOOKUP($F23,Einstellungen!$E$8:$F$12,2,FALSE())/12)</f>
        <v>29</v>
      </c>
      <c r="H23" s="37">
        <f t="shared" si="1"/>
        <v>348</v>
      </c>
      <c r="I23" s="36" t="s">
        <v>40</v>
      </c>
      <c r="J23" s="36" t="s">
        <v>124</v>
      </c>
      <c r="K23" s="36" t="s">
        <v>125</v>
      </c>
      <c r="L23" s="36" t="s">
        <v>41</v>
      </c>
      <c r="M23" s="34" t="s">
        <v>126</v>
      </c>
    </row>
    <row r="24" spans="1:13" ht="21" customHeight="1" x14ac:dyDescent="0.25">
      <c r="A24" s="33" t="str">
        <f t="shared" si="0"/>
        <v/>
      </c>
      <c r="B24" s="34"/>
      <c r="C24" s="34"/>
      <c r="D24" s="34"/>
      <c r="E24" s="35"/>
      <c r="F24" s="36"/>
      <c r="G24" s="38" t="str">
        <f>IF($E24="","",$E24*VLOOKUP($F24,Einstellungen!$E$8:$F$12,2,FALSE())/12)</f>
        <v/>
      </c>
      <c r="H24" s="38" t="str">
        <f t="shared" si="1"/>
        <v/>
      </c>
      <c r="I24" s="36"/>
      <c r="J24" s="36"/>
      <c r="K24" s="36"/>
      <c r="L24" s="36"/>
      <c r="M24" s="34"/>
    </row>
    <row r="25" spans="1:13" ht="21" customHeight="1" x14ac:dyDescent="0.25">
      <c r="A25" s="33" t="str">
        <f t="shared" si="0"/>
        <v/>
      </c>
      <c r="B25" s="34"/>
      <c r="C25" s="34"/>
      <c r="D25" s="34"/>
      <c r="E25" s="35"/>
      <c r="F25" s="36"/>
      <c r="G25" s="38" t="str">
        <f>IF($E25="","",$E25*VLOOKUP($F25,Einstellungen!$E$8:$F$12,2,FALSE())/12)</f>
        <v/>
      </c>
      <c r="H25" s="38" t="str">
        <f t="shared" si="1"/>
        <v/>
      </c>
      <c r="I25" s="36"/>
      <c r="J25" s="36"/>
      <c r="K25" s="36"/>
      <c r="L25" s="36"/>
      <c r="M25" s="34"/>
    </row>
    <row r="26" spans="1:13" ht="21" customHeight="1" x14ac:dyDescent="0.25">
      <c r="A26" s="33" t="str">
        <f t="shared" si="0"/>
        <v/>
      </c>
      <c r="B26" s="34"/>
      <c r="C26" s="34"/>
      <c r="D26" s="34"/>
      <c r="E26" s="35"/>
      <c r="F26" s="36"/>
      <c r="G26" s="38" t="str">
        <f>IF($E26="","",$E26*VLOOKUP($F26,Einstellungen!$E$8:$F$12,2,FALSE())/12)</f>
        <v/>
      </c>
      <c r="H26" s="38" t="str">
        <f t="shared" si="1"/>
        <v/>
      </c>
      <c r="I26" s="36"/>
      <c r="J26" s="36"/>
      <c r="K26" s="36"/>
      <c r="L26" s="36"/>
      <c r="M26" s="34"/>
    </row>
    <row r="27" spans="1:13" ht="21" customHeight="1" x14ac:dyDescent="0.25">
      <c r="A27" s="33" t="str">
        <f t="shared" si="0"/>
        <v/>
      </c>
      <c r="B27" s="34"/>
      <c r="C27" s="34"/>
      <c r="D27" s="34"/>
      <c r="E27" s="35"/>
      <c r="F27" s="36"/>
      <c r="G27" s="38" t="str">
        <f>IF($E27="","",$E27*VLOOKUP($F27,Einstellungen!$E$8:$F$12,2,FALSE())/12)</f>
        <v/>
      </c>
      <c r="H27" s="38" t="str">
        <f t="shared" si="1"/>
        <v/>
      </c>
      <c r="I27" s="36"/>
      <c r="J27" s="36"/>
      <c r="K27" s="36"/>
      <c r="L27" s="36"/>
      <c r="M27" s="34"/>
    </row>
    <row r="28" spans="1:13" ht="21" customHeight="1" x14ac:dyDescent="0.25">
      <c r="A28" s="33" t="str">
        <f t="shared" si="0"/>
        <v/>
      </c>
      <c r="B28" s="34"/>
      <c r="C28" s="34"/>
      <c r="D28" s="34"/>
      <c r="E28" s="35"/>
      <c r="F28" s="36"/>
      <c r="G28" s="38" t="str">
        <f>IF($E28="","",$E28*VLOOKUP($F28,Einstellungen!$E$8:$F$12,2,FALSE())/12)</f>
        <v/>
      </c>
      <c r="H28" s="38" t="str">
        <f t="shared" si="1"/>
        <v/>
      </c>
      <c r="I28" s="36"/>
      <c r="J28" s="36"/>
      <c r="K28" s="36"/>
      <c r="L28" s="36"/>
      <c r="M28" s="34"/>
    </row>
    <row r="29" spans="1:13" ht="21" customHeight="1" x14ac:dyDescent="0.25">
      <c r="A29" s="33" t="str">
        <f t="shared" si="0"/>
        <v/>
      </c>
      <c r="B29" s="34"/>
      <c r="C29" s="34"/>
      <c r="D29" s="34"/>
      <c r="E29" s="35"/>
      <c r="F29" s="36"/>
      <c r="G29" s="38" t="str">
        <f>IF($E29="","",$E29*VLOOKUP($F29,Einstellungen!$E$8:$F$12,2,FALSE())/12)</f>
        <v/>
      </c>
      <c r="H29" s="38" t="str">
        <f t="shared" si="1"/>
        <v/>
      </c>
      <c r="I29" s="36"/>
      <c r="J29" s="36"/>
      <c r="K29" s="36"/>
      <c r="L29" s="36"/>
      <c r="M29" s="34"/>
    </row>
    <row r="30" spans="1:13" ht="21" customHeight="1" x14ac:dyDescent="0.25">
      <c r="A30" s="33" t="str">
        <f t="shared" si="0"/>
        <v/>
      </c>
      <c r="B30" s="34"/>
      <c r="C30" s="34"/>
      <c r="D30" s="34"/>
      <c r="E30" s="35"/>
      <c r="F30" s="36"/>
      <c r="G30" s="38" t="str">
        <f>IF($E30="","",$E30*VLOOKUP($F30,Einstellungen!$E$8:$F$12,2,FALSE())/12)</f>
        <v/>
      </c>
      <c r="H30" s="38" t="str">
        <f t="shared" si="1"/>
        <v/>
      </c>
      <c r="I30" s="36"/>
      <c r="J30" s="36"/>
      <c r="K30" s="36"/>
      <c r="L30" s="36"/>
      <c r="M30" s="34"/>
    </row>
    <row r="31" spans="1:13" ht="21" customHeight="1" x14ac:dyDescent="0.25">
      <c r="A31" s="33" t="str">
        <f t="shared" si="0"/>
        <v/>
      </c>
      <c r="B31" s="34"/>
      <c r="C31" s="34"/>
      <c r="D31" s="34"/>
      <c r="E31" s="35"/>
      <c r="F31" s="36"/>
      <c r="G31" s="38" t="str">
        <f>IF($E31="","",$E31*VLOOKUP($F31,Einstellungen!$E$8:$F$12,2,FALSE())/12)</f>
        <v/>
      </c>
      <c r="H31" s="38" t="str">
        <f t="shared" si="1"/>
        <v/>
      </c>
      <c r="I31" s="36"/>
      <c r="J31" s="36"/>
      <c r="K31" s="36"/>
      <c r="L31" s="36"/>
      <c r="M31" s="34"/>
    </row>
    <row r="32" spans="1:13" ht="24" customHeight="1" x14ac:dyDescent="0.25">
      <c r="A32" s="39" t="s">
        <v>127</v>
      </c>
      <c r="B32" s="39"/>
      <c r="C32" s="39"/>
      <c r="D32" s="39"/>
      <c r="E32" s="39"/>
      <c r="F32" s="39"/>
      <c r="G32" s="20">
        <f>SUM(G7:G31)</f>
        <v>5669.4</v>
      </c>
      <c r="H32" s="20">
        <f>SUM(H7:H31)</f>
        <v>68032.800000000003</v>
      </c>
      <c r="I32" s="25"/>
      <c r="J32" s="25"/>
      <c r="K32" s="25"/>
      <c r="L32" s="25"/>
      <c r="M32" s="25"/>
    </row>
  </sheetData>
  <autoFilter ref="A6:M6" xr:uid="{00000000-0009-0000-0000-000002000000}"/>
  <mergeCells count="5">
    <mergeCell ref="A1:M1"/>
    <mergeCell ref="A2:M2"/>
    <mergeCell ref="A3:M3"/>
    <mergeCell ref="A4:M4"/>
    <mergeCell ref="A32:F32"/>
  </mergeCells>
  <conditionalFormatting sqref="L7:L31">
    <cfRule type="cellIs" dxfId="2" priority="2" operator="equal">
      <formula>"In Kündigung"</formula>
    </cfRule>
    <cfRule type="cellIs" dxfId="1" priority="3" operator="equal">
      <formula>"Gekündigt"</formula>
    </cfRule>
    <cfRule type="cellIs" dxfId="0" priority="4" operator="equal">
      <formula>"Pausiert"</formula>
    </cfRule>
  </conditionalFormatting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Einstellungen!$B$8:$B$15</xm:f>
          </x14:formula1>
          <x14:formula2>
            <xm:f>0</xm:f>
          </x14:formula2>
          <xm:sqref>C7:C31</xm:sqref>
        </x14:dataValidation>
        <x14:dataValidation type="list" allowBlank="1" xr:uid="{00000000-0002-0000-0200-000001000000}">
          <x14:formula1>
            <xm:f>Einstellungen!$E$8:$E$12</xm:f>
          </x14:formula1>
          <x14:formula2>
            <xm:f>0</xm:f>
          </x14:formula2>
          <xm:sqref>F7:F31</xm:sqref>
        </x14:dataValidation>
        <x14:dataValidation type="list" allowBlank="1" xr:uid="{00000000-0002-0000-0200-000002000000}">
          <x14:formula1>
            <xm:f>Einstellungen!$H$8:$H$12</xm:f>
          </x14:formula1>
          <x14:formula2>
            <xm:f>0</xm:f>
          </x14:formula2>
          <xm:sqref>I7:I31</xm:sqref>
        </x14:dataValidation>
        <x14:dataValidation type="list" allowBlank="1" xr:uid="{00000000-0002-0000-0200-000003000000}">
          <x14:formula1>
            <xm:f>Einstellungen!$J$8:$J$11</xm:f>
          </x14:formula1>
          <x14:formula2>
            <xm:f>0</xm:f>
          </x14:formula2>
          <xm:sqref>L7:L31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Einstellungen</vt:lpstr>
      <vt:lpstr>Fixkosten</vt:lpstr>
      <vt:lpstr>Einstellungen!Druckbereich</vt:lpstr>
      <vt:lpstr>Fixkosten!Druckbereich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2026-09-04T11:13:16Z</dcterms:created>
  <dcterms:modified xsi:type="dcterms:W3CDTF">2026-09-05T09:38:13Z</dcterms:modified>
  <dc:language>en-US</dc:language>
</cp:coreProperties>
</file>