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2C910F7C-AA45-4B7D-A959-8D721B2DF35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Budget" sheetId="2" r:id="rId2"/>
    <sheet name="Checkliste" sheetId="3" r:id="rId3"/>
    <sheet name="Gästeliste" sheetId="4" r:id="rId4"/>
    <sheet name="Dienstleister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5" l="1"/>
  <c r="G24" i="4"/>
  <c r="D24" i="4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F30" i="2"/>
  <c r="E30" i="2"/>
  <c r="D30" i="2"/>
  <c r="D32" i="2" s="1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G30" i="2" s="1"/>
  <c r="H9" i="2"/>
  <c r="H30" i="2" s="1"/>
  <c r="G9" i="2"/>
  <c r="H8" i="2"/>
  <c r="G8" i="2"/>
  <c r="H7" i="2"/>
  <c r="G7" i="2"/>
  <c r="H6" i="2"/>
  <c r="G6" i="2"/>
  <c r="E27" i="1"/>
  <c r="D27" i="1"/>
  <c r="F27" i="1" s="1"/>
  <c r="E26" i="1"/>
  <c r="D26" i="1"/>
  <c r="F26" i="1" s="1"/>
  <c r="E25" i="1"/>
  <c r="D25" i="1"/>
  <c r="F25" i="1" s="1"/>
  <c r="E24" i="1"/>
  <c r="D24" i="1"/>
  <c r="F24" i="1" s="1"/>
  <c r="E23" i="1"/>
  <c r="D23" i="1"/>
  <c r="F23" i="1" s="1"/>
  <c r="E22" i="1"/>
  <c r="D22" i="1"/>
  <c r="F22" i="1" s="1"/>
  <c r="E21" i="1"/>
  <c r="D21" i="1"/>
  <c r="F21" i="1" s="1"/>
  <c r="E20" i="1"/>
  <c r="D20" i="1"/>
  <c r="F20" i="1" s="1"/>
  <c r="E19" i="1"/>
  <c r="D19" i="1"/>
  <c r="F19" i="1" s="1"/>
  <c r="E18" i="1"/>
  <c r="D18" i="1"/>
  <c r="F18" i="1" s="1"/>
  <c r="E17" i="1"/>
  <c r="E28" i="1" s="1"/>
  <c r="D17" i="1"/>
  <c r="F17" i="1" s="1"/>
  <c r="G13" i="1"/>
  <c r="E13" i="1"/>
  <c r="C13" i="1"/>
  <c r="G12" i="1"/>
  <c r="E12" i="1"/>
  <c r="G11" i="1"/>
  <c r="E11" i="1"/>
  <c r="C11" i="1"/>
  <c r="G10" i="1"/>
  <c r="E10" i="1"/>
  <c r="C10" i="1"/>
  <c r="C12" i="1" s="1"/>
  <c r="F6" i="1"/>
  <c r="F28" i="1" l="1"/>
  <c r="D28" i="1"/>
  <c r="G24" i="1" l="1"/>
  <c r="G19" i="1"/>
  <c r="G17" i="1"/>
  <c r="G26" i="1"/>
  <c r="G23" i="1"/>
  <c r="G18" i="1"/>
  <c r="G22" i="1"/>
  <c r="G25" i="1"/>
  <c r="G20" i="1"/>
  <c r="G21" i="1"/>
  <c r="G27" i="1"/>
  <c r="G28" i="1" l="1"/>
</calcChain>
</file>

<file path=xl/sharedStrings.xml><?xml version="1.0" encoding="utf-8"?>
<sst xmlns="http://schemas.openxmlformats.org/spreadsheetml/2006/main" count="584" uniqueCount="310">
  <si>
    <t>HOCHZEITSPLANER</t>
  </si>
  <si>
    <t>Ihr zentraler Überblick für den großen Tag  ·  2026</t>
  </si>
  <si>
    <t>BRAUTPAAR</t>
  </si>
  <si>
    <t>HOCHZEITSDATUM</t>
  </si>
  <si>
    <t>TAGE BIS ZUR HOCHZEIT</t>
  </si>
  <si>
    <t>Anna &amp; Lukas</t>
  </si>
  <si>
    <t>AUF EINEN BLICK</t>
  </si>
  <si>
    <t>BUDGET</t>
  </si>
  <si>
    <t>GÄSTE</t>
  </si>
  <si>
    <t>AUFGABEN</t>
  </si>
  <si>
    <t>Geplant</t>
  </si>
  <si>
    <t>Eingeladen (Pers.)</t>
  </si>
  <si>
    <t>Gesamt</t>
  </si>
  <si>
    <t>Tatsächlich</t>
  </si>
  <si>
    <t>Zusagen (Pers.)</t>
  </si>
  <si>
    <t>Erledigt</t>
  </si>
  <si>
    <t>Differenz</t>
  </si>
  <si>
    <t>Absagen (Part.)</t>
  </si>
  <si>
    <t>Offen</t>
  </si>
  <si>
    <t>Auslastung</t>
  </si>
  <si>
    <t>Ausstehend (Part.)</t>
  </si>
  <si>
    <t>Fortschritt</t>
  </si>
  <si>
    <t>BUDGET NACH KATEGORIE</t>
  </si>
  <si>
    <t>Kategorie</t>
  </si>
  <si>
    <t>Anteil</t>
  </si>
  <si>
    <t>Location &amp; Miete</t>
  </si>
  <si>
    <t>Catering &amp; Getränke</t>
  </si>
  <si>
    <t>Dekoration &amp; Floristik</t>
  </si>
  <si>
    <t>Kleidung &amp; Beauty</t>
  </si>
  <si>
    <t>Musik &amp; Unterhaltung</t>
  </si>
  <si>
    <t>Fotografie &amp; Video</t>
  </si>
  <si>
    <t>Papeterie &amp; Drucksachen</t>
  </si>
  <si>
    <t>Ringe &amp; Schmuck</t>
  </si>
  <si>
    <t>Torte &amp; Sweets</t>
  </si>
  <si>
    <t>Transport &amp; Übernachtung</t>
  </si>
  <si>
    <t>Sonstiges</t>
  </si>
  <si>
    <t>GESAMT</t>
  </si>
  <si>
    <t>SO NUTZEN SIE DIESE VORLAGE</t>
  </si>
  <si>
    <t>•  Tragen Sie das Hochzeitsdatum oben rechts (Zelle D6) ein – Countdown und alle Fälligkeiten in der Checkliste passen sich automatisch an.</t>
  </si>
  <si>
    <t>•  Blätter unten: »Budget«, »Checkliste«, »Gästeliste« und »Dienstleister«. Nur die weißen Zellen befüllen – graue Summen &amp; Kennzahlen berechnen sich selbst.</t>
  </si>
  <si>
    <t>•  Felder mit Auswahl (Status, Rückmeldung, Priorität …) haben ein Dropdown. Einfach auf die Zelle klicken und auswählen.</t>
  </si>
  <si>
    <t>•  Farbcodes: Grün = erledigt / unter Budget, Gelb = in Arbeit / ausstehend, Rot = überfällig / über Budget.</t>
  </si>
  <si>
    <t>•  Zeilen dürfen ergänzt werden – Dropdowns und Formeln sind für zusätzliche Zeilen bereits vorbereitet.</t>
  </si>
  <si>
    <t>Budget &amp; Kostenplanung</t>
  </si>
  <si>
    <t>Tragen Sie geplante und tatsächliche Kosten ein. Restbetrag und Differenz werden automatisch berechnet. Grün = unter Budget, Rot = über Budget. Beispieldaten – bitte an Ihre Hochzeit anpassen.</t>
  </si>
  <si>
    <t>Position</t>
  </si>
  <si>
    <t>Anbieter</t>
  </si>
  <si>
    <t>Geplant (€)</t>
  </si>
  <si>
    <t>Tatsächlich (€)</t>
  </si>
  <si>
    <t>Angezahlt (€)</t>
  </si>
  <si>
    <t>Restbetrag (€)</t>
  </si>
  <si>
    <t>Differenz (€)</t>
  </si>
  <si>
    <t>Status</t>
  </si>
  <si>
    <t>Notizen</t>
  </si>
  <si>
    <t>Festsaal / Location (Miete Samstag)</t>
  </si>
  <si>
    <t>Landgut Beispielhof</t>
  </si>
  <si>
    <t>Gebucht</t>
  </si>
  <si>
    <t>Anzahlung geleistet, Rest 4 Wochen vorher</t>
  </si>
  <si>
    <t>Standesamtliche Trauung (Gebühren)</t>
  </si>
  <si>
    <t>Standesamt</t>
  </si>
  <si>
    <t>Bezahlt</t>
  </si>
  <si>
    <t>Urkunden inklusive</t>
  </si>
  <si>
    <t>Menü &amp; Buffet</t>
  </si>
  <si>
    <t>Genuss Catering GmbH</t>
  </si>
  <si>
    <t>ca. 34 € pro Person</t>
  </si>
  <si>
    <t>Getränkepauschale</t>
  </si>
  <si>
    <t>Softdrinks, Bier, Wein</t>
  </si>
  <si>
    <t>Sektempfang</t>
  </si>
  <si>
    <t>inkl. Alternative alkoholfrei</t>
  </si>
  <si>
    <t>Tisch- &amp; Saaldekoration</t>
  </si>
  <si>
    <t>Blütenzauber Floristik</t>
  </si>
  <si>
    <t>Farbkonzept salbei/creme</t>
  </si>
  <si>
    <t>Brautstrauß &amp; Anstecker</t>
  </si>
  <si>
    <t>Brautkleid inkl. Änderungen</t>
  </si>
  <si>
    <t>Brautmoden Salon Elegance</t>
  </si>
  <si>
    <t>2. Anprobe steht aus</t>
  </si>
  <si>
    <t>Anzug Bräutigam</t>
  </si>
  <si>
    <t>Herrenmode Klassik</t>
  </si>
  <si>
    <t>inkl. Schuhe</t>
  </si>
  <si>
    <t>Friseur &amp; Make-up</t>
  </si>
  <si>
    <t>Beauty Studio</t>
  </si>
  <si>
    <t>Probetermin vereinbart</t>
  </si>
  <si>
    <t>DJ</t>
  </si>
  <si>
    <t>DJ Sound Events</t>
  </si>
  <si>
    <t>inkl. Technik &amp; Licht</t>
  </si>
  <si>
    <t>Musik zur Trauung</t>
  </si>
  <si>
    <t>Freie Musiker:in</t>
  </si>
  <si>
    <t>Sängerin + Gitarre</t>
  </si>
  <si>
    <t>Hochzeitsfotograf:in</t>
  </si>
  <si>
    <t>Fotostudio Lichtblick</t>
  </si>
  <si>
    <t>Paket 8 Stunden</t>
  </si>
  <si>
    <t>Videograf:in (Highlight-Film)</t>
  </si>
  <si>
    <t>Filmwerk Beispiel</t>
  </si>
  <si>
    <t>Angebot liegt vor, Entscheidung offen</t>
  </si>
  <si>
    <t>Einladungskarten</t>
  </si>
  <si>
    <t>Online-Druckerei</t>
  </si>
  <si>
    <t>50 Stück inkl. Umschläge</t>
  </si>
  <si>
    <t>Menü- &amp; Tischkarten</t>
  </si>
  <si>
    <t>nach finaler Gästezahl</t>
  </si>
  <si>
    <t>Eheringe (Paar)</t>
  </si>
  <si>
    <t>Juwelier Goldschmiede</t>
  </si>
  <si>
    <t>inkl. Gravur</t>
  </si>
  <si>
    <t>Hochzeitstorte</t>
  </si>
  <si>
    <t>Konditorei Süßtraum</t>
  </si>
  <si>
    <t>3-stöckig, Naked Cake</t>
  </si>
  <si>
    <t>Candy Bar / Dessertbuffet</t>
  </si>
  <si>
    <t>optional</t>
  </si>
  <si>
    <t>Hochzeitsauto</t>
  </si>
  <si>
    <t>Oldtimer Vermietung Classic</t>
  </si>
  <si>
    <t>Cabrio, mit Fahrer</t>
  </si>
  <si>
    <t>Übernachtung Brautpaar (Suite)</t>
  </si>
  <si>
    <t>Hotel am Platz</t>
  </si>
  <si>
    <t>Hochzeitsnacht</t>
  </si>
  <si>
    <t>Gastgeschenke</t>
  </si>
  <si>
    <t>-</t>
  </si>
  <si>
    <t>selbst gestaltet</t>
  </si>
  <si>
    <t>Freie Trauung (Trauredner:in)</t>
  </si>
  <si>
    <t>Freie Trauung Herzenswort</t>
  </si>
  <si>
    <t>Vorgespräch erfolgt</t>
  </si>
  <si>
    <t>Puffer / Unvorhergesehenes</t>
  </si>
  <si>
    <t>ca. 5 % Reserve</t>
  </si>
  <si>
    <t>Budget-Auslastung (tatsächlich / geplant):</t>
  </si>
  <si>
    <t>Checkliste &amp; Zeitplan</t>
  </si>
  <si>
    <t>Alle Aufgaben chronologisch bis zum großen Tag. Das Fälligkeitsdatum errechnet sich aus dem Hochzeitsdatum in der Übersicht – überfällige, offene Aufgaben werden rot markiert. Status per Auswahl (Offen / In Arbeit / Erledigt).</t>
  </si>
  <si>
    <t>Nr.</t>
  </si>
  <si>
    <t>Aufgabe</t>
  </si>
  <si>
    <t>Phase / Zeitpunkt</t>
  </si>
  <si>
    <t>Zuständig</t>
  </si>
  <si>
    <t>Fällig am</t>
  </si>
  <si>
    <t>Priorität</t>
  </si>
  <si>
    <t>Budget festlegen &amp; Finanzierung klären</t>
  </si>
  <si>
    <t>12+ Monate vorher</t>
  </si>
  <si>
    <t>Beide</t>
  </si>
  <si>
    <t>Hoch</t>
  </si>
  <si>
    <t>Gesamtrahmen + Puffer</t>
  </si>
  <si>
    <t>Hochzeitsdatum &amp; Trauform festlegen</t>
  </si>
  <si>
    <t>standesamtlich + freie Trauung</t>
  </si>
  <si>
    <t>Location besichtigen &amp; buchen</t>
  </si>
  <si>
    <t>3 Locations verglichen</t>
  </si>
  <si>
    <t>Grobe Gästeliste erstellen</t>
  </si>
  <si>
    <t>Mittel</t>
  </si>
  <si>
    <t>Trauredner:in / Standesamt-Termin buchen</t>
  </si>
  <si>
    <t>9 Monate vorher</t>
  </si>
  <si>
    <t>Braut</t>
  </si>
  <si>
    <t>Fotograf:in buchen</t>
  </si>
  <si>
    <t>Bräutigam</t>
  </si>
  <si>
    <t>Catering auswählen &amp; anfragen</t>
  </si>
  <si>
    <t>Menüprobe vereinbart</t>
  </si>
  <si>
    <t>Save-the-Date-Karten versenden</t>
  </si>
  <si>
    <t>Brautkleid aussuchen</t>
  </si>
  <si>
    <t>6 Monate vorher</t>
  </si>
  <si>
    <t>inkl. Termin für Änderung</t>
  </si>
  <si>
    <t>Anzug für Bräutigam auswählen</t>
  </si>
  <si>
    <t>DJ / Musik buchen</t>
  </si>
  <si>
    <t>Eheringe aussuchen</t>
  </si>
  <si>
    <t>Gravur bedenken</t>
  </si>
  <si>
    <t>Einladungskarten gestalten &amp; drucken</t>
  </si>
  <si>
    <t>4 Monate vorher</t>
  </si>
  <si>
    <t>Dekorationskonzept festlegen</t>
  </si>
  <si>
    <t>Farbwelt salbei/creme</t>
  </si>
  <si>
    <t>Floristik beauftragen</t>
  </si>
  <si>
    <t>In Arbeit</t>
  </si>
  <si>
    <t>Angebot final abstimmen</t>
  </si>
  <si>
    <t>Einladungen versenden</t>
  </si>
  <si>
    <t>3 Monate vorher</t>
  </si>
  <si>
    <t>mit RSVP-Frist</t>
  </si>
  <si>
    <t>Hochzeitstorte bestellen</t>
  </si>
  <si>
    <t>Geschmacksrichtung offen</t>
  </si>
  <si>
    <t>Übernachtung für Gäste organisieren</t>
  </si>
  <si>
    <t>Niedrig</t>
  </si>
  <si>
    <t>Zimmerkontingent im Hotel</t>
  </si>
  <si>
    <t>Sitzordnung planen</t>
  </si>
  <si>
    <t>2 Monate vorher</t>
  </si>
  <si>
    <t>nach Rückmeldungen</t>
  </si>
  <si>
    <t>Trauzeugen &amp; Reden koordinieren</t>
  </si>
  <si>
    <t>Trauzeugen</t>
  </si>
  <si>
    <t>Hochzeitsauto organisieren</t>
  </si>
  <si>
    <t>Rückmeldungen der Gäste einholen (RSVP)</t>
  </si>
  <si>
    <t>1 Monat vorher</t>
  </si>
  <si>
    <t>offene Zusagen nachfassen</t>
  </si>
  <si>
    <t>Zahlungen an Dienstleister leisten</t>
  </si>
  <si>
    <t>Restbeträge</t>
  </si>
  <si>
    <t>Ablaufplan des Tages finalisieren</t>
  </si>
  <si>
    <t>Eheringe abholen</t>
  </si>
  <si>
    <t>Kleidung anprobieren &amp; bereitlegen</t>
  </si>
  <si>
    <t>Hochzeitswoche</t>
  </si>
  <si>
    <t>Finale Gästezahl an Catering übermitteln</t>
  </si>
  <si>
    <t>Notfalltasche packen</t>
  </si>
  <si>
    <t>Nadel, Pflaster, Ersatzstrumpf</t>
  </si>
  <si>
    <t>Ringe, Ausweise &amp; Unterlagen bereitlegen</t>
  </si>
  <si>
    <t>Am Hochzeitstag</t>
  </si>
  <si>
    <t>Danksagungen &amp; Dienstleister-Bewertung</t>
  </si>
  <si>
    <t>Nach der Hochzeit</t>
  </si>
  <si>
    <t>Fotos sichten &amp; bestellen</t>
  </si>
  <si>
    <t>Gästeliste &amp; Rückmeldungen</t>
  </si>
  <si>
    <t>Verwalten Sie Gäste, Einladungen, Zu- und Absagen sowie Menüwünsche sitzweise. Die Personenzahl und die Zusagen werden unten summiert. Rückmeldung per Auswahl. Beispieldaten – bitte ersetzen.</t>
  </si>
  <si>
    <t>Name / Gäste</t>
  </si>
  <si>
    <t>Anzahl Pers.</t>
  </si>
  <si>
    <t>Einladung</t>
  </si>
  <si>
    <t>Rückmeldung</t>
  </si>
  <si>
    <t>Menü / Diät</t>
  </si>
  <si>
    <t>Tisch</t>
  </si>
  <si>
    <t>Familie Müller (Eltern Braut)</t>
  </si>
  <si>
    <t>Familie Braut</t>
  </si>
  <si>
    <t>Ja</t>
  </si>
  <si>
    <t>Zugesagt</t>
  </si>
  <si>
    <t>Standard</t>
  </si>
  <si>
    <t>1</t>
  </si>
  <si>
    <t>Familie Schmidt (Eltern Bräutigam)</t>
  </si>
  <si>
    <t>Familie Bräutigam</t>
  </si>
  <si>
    <t>Oma Ingrid</t>
  </si>
  <si>
    <t>2</t>
  </si>
  <si>
    <t>sitzt gern nah am Ausgang</t>
  </si>
  <si>
    <t>Onkel Peter &amp; Tante Rita</t>
  </si>
  <si>
    <t>Vegetarisch</t>
  </si>
  <si>
    <t>Familie Weber</t>
  </si>
  <si>
    <t>Kinderteller</t>
  </si>
  <si>
    <t>3</t>
  </si>
  <si>
    <t>2 Kinder (6 &amp; 9 J.)</t>
  </si>
  <si>
    <t>Familie Hartmann</t>
  </si>
  <si>
    <t>Tante Helga</t>
  </si>
  <si>
    <t>Familie Schulz</t>
  </si>
  <si>
    <t>Thomas &amp; Sabine Fischer</t>
  </si>
  <si>
    <t>Freunde</t>
  </si>
  <si>
    <t>4</t>
  </si>
  <si>
    <t>Julia Becker</t>
  </si>
  <si>
    <t>Ausstehend</t>
  </si>
  <si>
    <t>Vegan</t>
  </si>
  <si>
    <t>Rückmeldung offen</t>
  </si>
  <si>
    <t>Markus Zimmermann</t>
  </si>
  <si>
    <t>Glutenfrei</t>
  </si>
  <si>
    <t>Zöliakie</t>
  </si>
  <si>
    <t>Michael &amp; Lena Wagner</t>
  </si>
  <si>
    <t>5</t>
  </si>
  <si>
    <t>David &amp; Nina Braun</t>
  </si>
  <si>
    <t>Anna &amp; Jonas Krüger</t>
  </si>
  <si>
    <t>Familie Hoffmann</t>
  </si>
  <si>
    <t>Abgesagt</t>
  </si>
  <si>
    <t>verhindert</t>
  </si>
  <si>
    <t>Kolleg:innen Team Marketing</t>
  </si>
  <si>
    <t>Kollegen</t>
  </si>
  <si>
    <t>6</t>
  </si>
  <si>
    <t>Sammelzusage ausstehend</t>
  </si>
  <si>
    <t>Sandra Klein</t>
  </si>
  <si>
    <t>Nein</t>
  </si>
  <si>
    <t>Einladung folgt</t>
  </si>
  <si>
    <t>Freundeskreis Uni</t>
  </si>
  <si>
    <t>Sonstige</t>
  </si>
  <si>
    <t>7</t>
  </si>
  <si>
    <t>noch klären, wer kommt</t>
  </si>
  <si>
    <t>Dienstleister &amp; Kontakte</t>
  </si>
  <si>
    <t>Alle Anbieter, Ansprechpartner und Kontaktdaten an einem Ort – inkl. Angebot, Buchungsstatus und Vertrag. Die Angebotssumme wird unten summiert. Kontaktdaten sind Beispiele.</t>
  </si>
  <si>
    <t>Anbieter / Firma</t>
  </si>
  <si>
    <t>Ansprechpartner</t>
  </si>
  <si>
    <t>Telefon</t>
  </si>
  <si>
    <t>E-Mail</t>
  </si>
  <si>
    <t>Angebot (€)</t>
  </si>
  <si>
    <t>Vertrag</t>
  </si>
  <si>
    <t>Location</t>
  </si>
  <si>
    <t>Frau Berger</t>
  </si>
  <si>
    <t>+49 30 1234501</t>
  </si>
  <si>
    <t>info@landgut-beispielhof.de</t>
  </si>
  <si>
    <t>Anzahlung 1.000 € geleistet</t>
  </si>
  <si>
    <t>Catering</t>
  </si>
  <si>
    <t>Herr Klein</t>
  </si>
  <si>
    <t>+49 30 1234502</t>
  </si>
  <si>
    <t>kontakt@genuss-catering.de</t>
  </si>
  <si>
    <t>Menüprobe 8 Wochen vorher</t>
  </si>
  <si>
    <t>Fotografie</t>
  </si>
  <si>
    <t>Frau Sommer</t>
  </si>
  <si>
    <t>+49 30 1234503</t>
  </si>
  <si>
    <t>hallo@fotostudio-lichtblick.de</t>
  </si>
  <si>
    <t>Paket 8 Std. + Onlinegalerie</t>
  </si>
  <si>
    <t>Video</t>
  </si>
  <si>
    <t>Herr Vogel</t>
  </si>
  <si>
    <t>+49 30 1234504</t>
  </si>
  <si>
    <t>info@filmwerk-beispiel.de</t>
  </si>
  <si>
    <t>Angebot erhalten</t>
  </si>
  <si>
    <t>Entscheidung offen</t>
  </si>
  <si>
    <t>Musik / DJ</t>
  </si>
  <si>
    <t>Herr Wolf</t>
  </si>
  <si>
    <t>+49 30 1234505</t>
  </si>
  <si>
    <t>booking@dj-sound-events.de</t>
  </si>
  <si>
    <t>Floristik</t>
  </si>
  <si>
    <t>Frau Blum</t>
  </si>
  <si>
    <t>+49 30 1234506</t>
  </si>
  <si>
    <t>info@bluetenzauber-floristik.de</t>
  </si>
  <si>
    <t>Brautmode</t>
  </si>
  <si>
    <t>Frau Roth</t>
  </si>
  <si>
    <t>+49 30 1234507</t>
  </si>
  <si>
    <t>termin@brautmoden-elegance.de</t>
  </si>
  <si>
    <t>Konditorei</t>
  </si>
  <si>
    <t>Herr Bäcker</t>
  </si>
  <si>
    <t>+49 30 1234508</t>
  </si>
  <si>
    <t>bestellung@suesstraum.de</t>
  </si>
  <si>
    <t>Trauredner:in</t>
  </si>
  <si>
    <t>Frau Engel</t>
  </si>
  <si>
    <t>+49 30 1234509</t>
  </si>
  <si>
    <t>kontakt@herzenswort.de</t>
  </si>
  <si>
    <t>Juwelier</t>
  </si>
  <si>
    <t>Herr Stein</t>
  </si>
  <si>
    <t>+49 30 1234510</t>
  </si>
  <si>
    <t>info@juwelier-goldschmiede.de</t>
  </si>
  <si>
    <t>Gravur inklusive</t>
  </si>
  <si>
    <t>Transport</t>
  </si>
  <si>
    <t>Herr Fahr</t>
  </si>
  <si>
    <t>+49 30 1234511</t>
  </si>
  <si>
    <t>info@oldtimer-classic.de</t>
  </si>
  <si>
    <t>Cabrio mit Fahrer</t>
  </si>
  <si>
    <t>GESAMT (Angebotssummen)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</si>
</sst>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7]ddd&quot;, &quot;dd/mm/yyyy"/>
    <numFmt numFmtId="165" formatCode="0&quot; Tage&quot;"/>
    <numFmt numFmtId="166" formatCode="#,##0&quot; €&quot;"/>
    <numFmt numFmtId="167" formatCode="0\ %"/>
    <numFmt numFmtId="168" formatCode="dd\.mm\.yyyy"/>
  </numFmts>
  <fonts count="19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sz val="11"/>
      <color rgb="FFD6E4DE"/>
      <name val="Calibri"/>
      <charset val="1"/>
    </font>
    <font>
      <b/>
      <sz val="8.5"/>
      <color rgb="FFF0E7D6"/>
      <name val="Calibri"/>
      <charset val="1"/>
    </font>
    <font>
      <b/>
      <sz val="15"/>
      <color rgb="FFFFFFFF"/>
      <name val="Calibri"/>
      <charset val="1"/>
    </font>
    <font>
      <b/>
      <sz val="13"/>
      <color rgb="FFFFFFFF"/>
      <name val="Calibri"/>
      <charset val="1"/>
    </font>
    <font>
      <b/>
      <sz val="11.5"/>
      <color rgb="FFFFFFFF"/>
      <name val="Calibri"/>
      <charset val="1"/>
    </font>
    <font>
      <b/>
      <sz val="10.5"/>
      <color rgb="FFFFFFFF"/>
      <name val="Calibri"/>
      <charset val="1"/>
    </font>
    <font>
      <sz val="9.5"/>
      <color rgb="FF243029"/>
      <name val="Calibri"/>
      <charset val="1"/>
    </font>
    <font>
      <b/>
      <sz val="11"/>
      <color rgb="FF14433A"/>
      <name val="Calibri"/>
      <charset val="1"/>
    </font>
    <font>
      <b/>
      <sz val="11"/>
      <color rgb="FFB8935A"/>
      <name val="Calibri"/>
      <charset val="1"/>
    </font>
    <font>
      <b/>
      <sz val="9.5"/>
      <color rgb="FFFFFFFF"/>
      <name val="Calibri"/>
      <charset val="1"/>
    </font>
    <font>
      <sz val="10"/>
      <color rgb="FF243029"/>
      <name val="Calibri"/>
      <charset val="1"/>
    </font>
    <font>
      <b/>
      <sz val="10"/>
      <color rgb="FF243029"/>
      <name val="Calibri"/>
      <charset val="1"/>
    </font>
    <font>
      <b/>
      <sz val="19"/>
      <color rgb="FFFFFFFF"/>
      <name val="Calibri"/>
      <charset val="1"/>
    </font>
    <font>
      <sz val="9.5"/>
      <color rgb="FFE4EEEA"/>
      <name val="Calibri"/>
      <charset val="1"/>
    </font>
    <font>
      <b/>
      <sz val="10"/>
      <color rgb="FF14433A"/>
      <name val="Calibri"/>
      <charset val="1"/>
    </font>
    <font>
      <sz val="9.5"/>
      <color rgb="FF6E7C74"/>
      <name val="Calibri"/>
      <charset val="1"/>
    </font>
    <font>
      <sz val="9"/>
      <color rgb="FF6E7C74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4433A"/>
        <bgColor rgb="FF243029"/>
      </patternFill>
    </fill>
    <fill>
      <patternFill patternType="solid">
        <fgColor rgb="FF2A6B5D"/>
        <bgColor rgb="FF2F7A4F"/>
      </patternFill>
    </fill>
    <fill>
      <patternFill patternType="solid">
        <fgColor rgb="FF5E8C7E"/>
        <bgColor rgb="FF6E7C74"/>
      </patternFill>
    </fill>
    <fill>
      <patternFill patternType="solid">
        <fgColor rgb="FFF3F7F5"/>
        <bgColor rgb="FFFBFAF6"/>
      </patternFill>
    </fill>
    <fill>
      <patternFill patternType="solid">
        <fgColor rgb="FFFFFFFF"/>
        <bgColor rgb="FFFBFAF6"/>
      </patternFill>
    </fill>
    <fill>
      <patternFill patternType="solid">
        <fgColor rgb="FFFBFAF6"/>
        <bgColor rgb="FFF3F7F5"/>
      </patternFill>
    </fill>
    <fill>
      <patternFill patternType="solid">
        <fgColor theme="7" tint="-0.499984740745262"/>
        <bgColor rgb="FF243029"/>
      </patternFill>
    </fill>
    <fill>
      <patternFill patternType="solid">
        <fgColor theme="7" tint="-0.499984740745262"/>
        <bgColor rgb="FF2F7A4F"/>
      </patternFill>
    </fill>
  </fills>
  <borders count="15">
    <border>
      <left/>
      <right/>
      <top/>
      <bottom/>
      <diagonal/>
    </border>
    <border>
      <left/>
      <right style="thin">
        <color rgb="FFB8935A"/>
      </right>
      <top/>
      <bottom/>
      <diagonal/>
    </border>
    <border>
      <left style="medium">
        <color rgb="FFB8935A"/>
      </left>
      <right style="thin">
        <color rgb="FFB8935A"/>
      </right>
      <top style="medium">
        <color rgb="FFB8935A"/>
      </top>
      <bottom style="thin">
        <color rgb="FFCBD7D0"/>
      </bottom>
      <diagonal/>
    </border>
    <border>
      <left style="thin">
        <color rgb="FFCBD7D0"/>
      </left>
      <right style="thin">
        <color rgb="FFB8935A"/>
      </right>
      <top style="medium">
        <color rgb="FFB8935A"/>
      </top>
      <bottom style="thin">
        <color rgb="FFCBD7D0"/>
      </bottom>
      <diagonal/>
    </border>
    <border>
      <left style="thin">
        <color rgb="FFCBD7D0"/>
      </left>
      <right style="medium">
        <color rgb="FFB8935A"/>
      </right>
      <top style="medium">
        <color rgb="FFB8935A"/>
      </top>
      <bottom style="thin">
        <color rgb="FFCBD7D0"/>
      </bottom>
      <diagonal/>
    </border>
    <border>
      <left style="medium">
        <color rgb="FFB8935A"/>
      </left>
      <right style="thin">
        <color rgb="FFCBD7D0"/>
      </right>
      <top style="thin">
        <color rgb="FFCBD7D0"/>
      </top>
      <bottom style="thin">
        <color rgb="FFCBD7D0"/>
      </bottom>
      <diagonal/>
    </border>
    <border>
      <left style="thin">
        <color rgb="FFCBD7D0"/>
      </left>
      <right style="thin">
        <color rgb="FFB8935A"/>
      </right>
      <top style="thin">
        <color rgb="FFCBD7D0"/>
      </top>
      <bottom style="thin">
        <color rgb="FFCBD7D0"/>
      </bottom>
      <diagonal/>
    </border>
    <border>
      <left style="thin">
        <color rgb="FFCBD7D0"/>
      </left>
      <right style="thin">
        <color rgb="FFCBD7D0"/>
      </right>
      <top style="thin">
        <color rgb="FFCBD7D0"/>
      </top>
      <bottom style="thin">
        <color rgb="FFCBD7D0"/>
      </bottom>
      <diagonal/>
    </border>
    <border>
      <left style="thin">
        <color rgb="FFCBD7D0"/>
      </left>
      <right style="medium">
        <color rgb="FFB8935A"/>
      </right>
      <top style="thin">
        <color rgb="FFCBD7D0"/>
      </top>
      <bottom style="thin">
        <color rgb="FFCBD7D0"/>
      </bottom>
      <diagonal/>
    </border>
    <border>
      <left style="medium">
        <color rgb="FFB8935A"/>
      </left>
      <right style="thin">
        <color rgb="FFCBD7D0"/>
      </right>
      <top style="thin">
        <color rgb="FFCBD7D0"/>
      </top>
      <bottom style="medium">
        <color rgb="FFB8935A"/>
      </bottom>
      <diagonal/>
    </border>
    <border>
      <left style="thin">
        <color rgb="FFCBD7D0"/>
      </left>
      <right style="thin">
        <color rgb="FFB8935A"/>
      </right>
      <top style="thin">
        <color rgb="FFCBD7D0"/>
      </top>
      <bottom style="medium">
        <color rgb="FFB8935A"/>
      </bottom>
      <diagonal/>
    </border>
    <border>
      <left style="thin">
        <color rgb="FFCBD7D0"/>
      </left>
      <right style="thin">
        <color rgb="FFCBD7D0"/>
      </right>
      <top style="thin">
        <color rgb="FFCBD7D0"/>
      </top>
      <bottom style="medium">
        <color rgb="FFB8935A"/>
      </bottom>
      <diagonal/>
    </border>
    <border>
      <left style="thin">
        <color rgb="FFCBD7D0"/>
      </left>
      <right style="medium">
        <color rgb="FFB8935A"/>
      </right>
      <top style="thin">
        <color rgb="FFCBD7D0"/>
      </top>
      <bottom style="medium">
        <color rgb="FFB8935A"/>
      </bottom>
      <diagonal/>
    </border>
    <border>
      <left style="thin">
        <color rgb="FFCBD7D0"/>
      </left>
      <right style="thin">
        <color rgb="FFCBD7D0"/>
      </right>
      <top style="thin">
        <color rgb="FFB8935A"/>
      </top>
      <bottom style="thin">
        <color rgb="FFCBD7D0"/>
      </bottom>
      <diagonal/>
    </border>
    <border>
      <left style="thin">
        <color rgb="FFCBD7D0"/>
      </left>
      <right/>
      <top style="thin">
        <color rgb="FFCBD7D0"/>
      </top>
      <bottom style="thin">
        <color rgb="FFCBD7D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2" fillId="5" borderId="7" xfId="0" applyFont="1" applyFill="1" applyBorder="1" applyAlignment="1">
      <alignment horizontal="left" vertical="center"/>
    </xf>
    <xf numFmtId="0" fontId="12" fillId="6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166" fontId="9" fillId="5" borderId="6" xfId="0" applyNumberFormat="1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left" vertical="center"/>
    </xf>
    <xf numFmtId="1" fontId="9" fillId="5" borderId="6" xfId="0" applyNumberFormat="1" applyFont="1" applyFill="1" applyBorder="1" applyAlignment="1">
      <alignment horizontal="right" vertical="center"/>
    </xf>
    <xf numFmtId="1" fontId="9" fillId="5" borderId="8" xfId="0" applyNumberFormat="1" applyFont="1" applyFill="1" applyBorder="1" applyAlignment="1">
      <alignment horizontal="right" vertical="center"/>
    </xf>
    <xf numFmtId="0" fontId="8" fillId="6" borderId="5" xfId="0" applyFont="1" applyFill="1" applyBorder="1" applyAlignment="1">
      <alignment horizontal="left" vertical="center"/>
    </xf>
    <xf numFmtId="166" fontId="9" fillId="6" borderId="6" xfId="0" applyNumberFormat="1" applyFont="1" applyFill="1" applyBorder="1" applyAlignment="1">
      <alignment horizontal="right" vertical="center"/>
    </xf>
    <xf numFmtId="0" fontId="8" fillId="6" borderId="7" xfId="0" applyFont="1" applyFill="1" applyBorder="1" applyAlignment="1">
      <alignment horizontal="left" vertical="center"/>
    </xf>
    <xf numFmtId="1" fontId="9" fillId="6" borderId="6" xfId="0" applyNumberFormat="1" applyFont="1" applyFill="1" applyBorder="1" applyAlignment="1">
      <alignment horizontal="right" vertical="center"/>
    </xf>
    <xf numFmtId="1" fontId="9" fillId="6" borderId="8" xfId="0" applyNumberFormat="1" applyFont="1" applyFill="1" applyBorder="1" applyAlignment="1">
      <alignment horizontal="right" vertical="center"/>
    </xf>
    <xf numFmtId="0" fontId="8" fillId="6" borderId="9" xfId="0" applyFont="1" applyFill="1" applyBorder="1" applyAlignment="1">
      <alignment horizontal="left" vertical="center"/>
    </xf>
    <xf numFmtId="167" fontId="10" fillId="6" borderId="10" xfId="0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left" vertical="center"/>
    </xf>
    <xf numFmtId="1" fontId="9" fillId="6" borderId="10" xfId="0" applyNumberFormat="1" applyFont="1" applyFill="1" applyBorder="1" applyAlignment="1">
      <alignment horizontal="right" vertical="center"/>
    </xf>
    <xf numFmtId="167" fontId="10" fillId="6" borderId="12" xfId="0" applyNumberFormat="1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center"/>
    </xf>
    <xf numFmtId="166" fontId="12" fillId="6" borderId="7" xfId="0" applyNumberFormat="1" applyFont="1" applyFill="1" applyBorder="1" applyAlignment="1">
      <alignment horizontal="right" vertical="center"/>
    </xf>
    <xf numFmtId="166" fontId="13" fillId="6" borderId="7" xfId="0" applyNumberFormat="1" applyFont="1" applyFill="1" applyBorder="1" applyAlignment="1">
      <alignment horizontal="right" vertical="center"/>
    </xf>
    <xf numFmtId="167" fontId="12" fillId="6" borderId="7" xfId="0" applyNumberFormat="1" applyFont="1" applyFill="1" applyBorder="1" applyAlignment="1">
      <alignment horizontal="right" vertical="center"/>
    </xf>
    <xf numFmtId="0" fontId="12" fillId="5" borderId="7" xfId="0" applyFont="1" applyFill="1" applyBorder="1" applyAlignment="1">
      <alignment horizontal="left" vertical="center"/>
    </xf>
    <xf numFmtId="166" fontId="12" fillId="5" borderId="7" xfId="0" applyNumberFormat="1" applyFont="1" applyFill="1" applyBorder="1" applyAlignment="1">
      <alignment horizontal="right" vertical="center"/>
    </xf>
    <xf numFmtId="166" fontId="13" fillId="5" borderId="7" xfId="0" applyNumberFormat="1" applyFont="1" applyFill="1" applyBorder="1" applyAlignment="1">
      <alignment horizontal="right" vertical="center"/>
    </xf>
    <xf numFmtId="167" fontId="12" fillId="5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left" vertical="center"/>
    </xf>
    <xf numFmtId="166" fontId="7" fillId="2" borderId="7" xfId="0" applyNumberFormat="1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horizontal="left" vertical="center"/>
    </xf>
    <xf numFmtId="0" fontId="12" fillId="6" borderId="7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7" fillId="5" borderId="13" xfId="0" applyFont="1" applyFill="1" applyBorder="1" applyAlignment="1">
      <alignment horizontal="left" vertical="center"/>
    </xf>
    <xf numFmtId="166" fontId="12" fillId="5" borderId="13" xfId="0" applyNumberFormat="1" applyFont="1" applyFill="1" applyBorder="1" applyAlignment="1">
      <alignment horizontal="right" vertical="center"/>
    </xf>
    <xf numFmtId="166" fontId="13" fillId="5" borderId="13" xfId="0" applyNumberFormat="1" applyFont="1" applyFill="1" applyBorder="1" applyAlignment="1">
      <alignment horizontal="right" vertical="center"/>
    </xf>
    <xf numFmtId="0" fontId="12" fillId="5" borderId="13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7" fillId="5" borderId="7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left" vertical="center"/>
    </xf>
    <xf numFmtId="0" fontId="16" fillId="6" borderId="13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17" fillId="6" borderId="13" xfId="0" applyFont="1" applyFill="1" applyBorder="1" applyAlignment="1">
      <alignment horizontal="left" vertical="center"/>
    </xf>
    <xf numFmtId="166" fontId="12" fillId="6" borderId="13" xfId="0" applyNumberFormat="1" applyFont="1" applyFill="1" applyBorder="1" applyAlignment="1">
      <alignment horizontal="right" vertical="center"/>
    </xf>
    <xf numFmtId="166" fontId="13" fillId="6" borderId="13" xfId="0" applyNumberFormat="1" applyFont="1" applyFill="1" applyBorder="1" applyAlignment="1">
      <alignment horizontal="right" vertical="center"/>
    </xf>
    <xf numFmtId="0" fontId="12" fillId="6" borderId="13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left" vertical="center"/>
    </xf>
    <xf numFmtId="0" fontId="0" fillId="2" borderId="7" xfId="0" applyFill="1" applyBorder="1"/>
    <xf numFmtId="167" fontId="10" fillId="0" borderId="0" xfId="0" applyNumberFormat="1" applyFont="1" applyAlignment="1">
      <alignment horizontal="right" vertical="center"/>
    </xf>
    <xf numFmtId="0" fontId="17" fillId="6" borderId="7" xfId="0" applyFont="1" applyFill="1" applyBorder="1" applyAlignment="1">
      <alignment horizontal="center" vertical="center"/>
    </xf>
    <xf numFmtId="168" fontId="12" fillId="6" borderId="7" xfId="0" applyNumberFormat="1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168" fontId="12" fillId="5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left" vertical="center"/>
    </xf>
    <xf numFmtId="0" fontId="8" fillId="7" borderId="7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7" fillId="8" borderId="7" xfId="0" applyFont="1" applyFill="1" applyBorder="1" applyAlignment="1">
      <alignment horizontal="left" vertical="center"/>
    </xf>
    <xf numFmtId="166" fontId="7" fillId="8" borderId="7" xfId="0" applyNumberFormat="1" applyFont="1" applyFill="1" applyBorder="1" applyAlignment="1">
      <alignment horizontal="right" vertical="center"/>
    </xf>
    <xf numFmtId="167" fontId="7" fillId="8" borderId="7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23">
    <dxf>
      <font>
        <b/>
        <color rgb="FFB4472E"/>
        <name val="Calibri"/>
        <charset val="1"/>
      </font>
    </dxf>
    <dxf>
      <font>
        <b/>
        <color rgb="FF2F7A4F"/>
        <name val="Calibri"/>
        <charset val="1"/>
      </font>
    </dxf>
    <dxf>
      <font>
        <color rgb="FF9C7A34"/>
        <name val="Calibri"/>
        <charset val="1"/>
      </font>
      <fill>
        <patternFill>
          <bgColor rgb="FFF0E7D6"/>
        </patternFill>
      </fill>
    </dxf>
    <dxf>
      <font>
        <b/>
        <color rgb="FF9C7A34"/>
        <name val="Calibri"/>
        <charset val="1"/>
      </font>
      <fill>
        <patternFill>
          <bgColor rgb="FFF6EBD3"/>
        </patternFill>
      </fill>
    </dxf>
    <dxf>
      <font>
        <b/>
        <color rgb="FF2A6B5D"/>
        <name val="Calibri"/>
        <charset val="1"/>
      </font>
      <fill>
        <patternFill>
          <bgColor rgb="FFE7EFEC"/>
        </patternFill>
      </fill>
    </dxf>
    <dxf>
      <font>
        <b/>
        <color rgb="FF2F7A4F"/>
        <name val="Calibri"/>
        <charset val="1"/>
      </font>
      <fill>
        <patternFill>
          <bgColor rgb="FFE3F0E7"/>
        </patternFill>
      </fill>
    </dxf>
    <dxf>
      <font>
        <b/>
        <color rgb="FF9C7A34"/>
        <name val="Calibri"/>
        <charset val="1"/>
      </font>
      <fill>
        <patternFill>
          <bgColor rgb="FFF6EBD3"/>
        </patternFill>
      </fill>
    </dxf>
    <dxf>
      <font>
        <b/>
        <color rgb="FFB4472E"/>
        <name val="Calibri"/>
        <charset val="1"/>
      </font>
      <fill>
        <patternFill>
          <bgColor rgb="FFF7E4DD"/>
        </patternFill>
      </fill>
    </dxf>
    <dxf>
      <font>
        <b/>
        <color rgb="FF2F7A4F"/>
        <name val="Calibri"/>
        <charset val="1"/>
      </font>
      <fill>
        <patternFill>
          <bgColor rgb="FFE3F0E7"/>
        </patternFill>
      </fill>
    </dxf>
    <dxf>
      <font>
        <b/>
        <color rgb="FFB4472E"/>
        <name val="Calibri"/>
        <charset val="1"/>
      </font>
    </dxf>
    <dxf>
      <font>
        <color rgb="FF6E7C74"/>
        <name val="Calibri"/>
        <charset val="1"/>
      </font>
      <fill>
        <patternFill>
          <bgColor rgb="FFE7EFEC"/>
        </patternFill>
      </fill>
    </dxf>
    <dxf>
      <font>
        <b/>
        <color rgb="FF9C7A34"/>
        <name val="Calibri"/>
        <charset val="1"/>
      </font>
      <fill>
        <patternFill>
          <bgColor rgb="FFF0E7D6"/>
        </patternFill>
      </fill>
    </dxf>
    <dxf>
      <font>
        <b/>
        <color rgb="FF2F7A4F"/>
        <name val="Calibri"/>
        <charset val="1"/>
      </font>
      <fill>
        <patternFill>
          <bgColor rgb="FFE3F0E7"/>
        </patternFill>
      </fill>
    </dxf>
    <dxf>
      <font>
        <b/>
        <color rgb="FFB4472E"/>
        <name val="Calibri"/>
        <charset val="1"/>
      </font>
      <fill>
        <patternFill>
          <bgColor rgb="FFF7E4DD"/>
        </patternFill>
      </fill>
    </dxf>
    <dxf>
      <font>
        <color rgb="FF9C7A34"/>
        <name val="Calibri"/>
        <charset val="1"/>
      </font>
      <fill>
        <patternFill>
          <bgColor rgb="FFF0E7D6"/>
        </patternFill>
      </fill>
    </dxf>
    <dxf>
      <font>
        <color rgb="FF9C7A34"/>
        <name val="Calibri"/>
        <charset val="1"/>
      </font>
      <fill>
        <patternFill>
          <bgColor rgb="FFF0E7D6"/>
        </patternFill>
      </fill>
    </dxf>
    <dxf>
      <font>
        <b/>
        <color rgb="FF9C7A34"/>
        <name val="Calibri"/>
        <charset val="1"/>
      </font>
      <fill>
        <patternFill>
          <bgColor rgb="FFF6EBD3"/>
        </patternFill>
      </fill>
    </dxf>
    <dxf>
      <font>
        <b/>
        <color rgb="FF2A6B5D"/>
        <name val="Calibri"/>
        <charset val="1"/>
      </font>
      <fill>
        <patternFill>
          <bgColor rgb="FFE7EFEC"/>
        </patternFill>
      </fill>
    </dxf>
    <dxf>
      <font>
        <b/>
        <color rgb="FF2F7A4F"/>
        <name val="Calibri"/>
        <charset val="1"/>
      </font>
      <fill>
        <patternFill>
          <bgColor rgb="FFE3F0E7"/>
        </patternFill>
      </fill>
    </dxf>
    <dxf>
      <font>
        <b/>
        <color rgb="FF2F7A4F"/>
        <name val="Calibri"/>
        <charset val="1"/>
      </font>
    </dxf>
    <dxf>
      <font>
        <b/>
        <color rgb="FFB4472E"/>
        <name val="Calibri"/>
        <charset val="1"/>
      </font>
    </dxf>
    <dxf>
      <font>
        <b/>
        <color rgb="FF2F7A4F"/>
        <name val="Calibri"/>
        <charset val="1"/>
      </font>
    </dxf>
    <dxf>
      <font>
        <b/>
        <color rgb="FFB4472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A34"/>
      <rgbColor rgb="FF800080"/>
      <rgbColor rgb="FF2A6B5D"/>
      <rgbColor rgb="FFD6E4DE"/>
      <rgbColor rgb="FF6E7C74"/>
      <rgbColor rgb="FF9999FF"/>
      <rgbColor rgb="FF8A6D3B"/>
      <rgbColor rgb="FFFBFAF6"/>
      <rgbColor rgb="FFE3F0E7"/>
      <rgbColor rgb="FF660066"/>
      <rgbColor rgb="FFFF8080"/>
      <rgbColor rgb="FF0066CC"/>
      <rgbColor rgb="FFCBD7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7EFEC"/>
      <rgbColor rgb="FFF6EBD3"/>
      <rgbColor rgb="FFF0E7D6"/>
      <rgbColor rgb="FFF3F7F5"/>
      <rgbColor rgb="FFCC99FF"/>
      <rgbColor rgb="FFF7E4DD"/>
      <rgbColor rgb="FF3366FF"/>
      <rgbColor rgb="FF33CCCC"/>
      <rgbColor rgb="FF99CC00"/>
      <rgbColor rgb="FFFFCC00"/>
      <rgbColor rgb="FFFF9900"/>
      <rgbColor rgb="FFFF6600"/>
      <rgbColor rgb="FF5E8C7E"/>
      <rgbColor rgb="FFB8935A"/>
      <rgbColor rgb="FF14433A"/>
      <rgbColor rgb="FF2F7A4F"/>
      <rgbColor rgb="FF003300"/>
      <rgbColor rgb="FF333300"/>
      <rgbColor rgb="FFB4472E"/>
      <rgbColor rgb="FF993366"/>
      <rgbColor rgb="FF333399"/>
      <rgbColor rgb="FF2430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4433A"/>
    <pageSetUpPr fitToPage="1"/>
  </sheetPr>
  <dimension ref="B1:G35"/>
  <sheetViews>
    <sheetView showGridLines="0" tabSelected="1" zoomScaleNormal="100" workbookViewId="0">
      <pane ySplit="4" topLeftCell="A5" activePane="bottomLeft" state="frozen"/>
      <selection pane="bottomLeft" activeCell="W46" sqref="W46"/>
    </sheetView>
  </sheetViews>
  <sheetFormatPr baseColWidth="10" defaultColWidth="8.7109375" defaultRowHeight="15" x14ac:dyDescent="0.25"/>
  <cols>
    <col min="1" max="1" width="2" customWidth="1"/>
    <col min="2" max="7" width="16.42578125" customWidth="1"/>
  </cols>
  <sheetData>
    <row r="1" spans="2:7" ht="7.5" customHeight="1" x14ac:dyDescent="0.25"/>
    <row r="2" spans="2:7" ht="45.75" customHeight="1" x14ac:dyDescent="0.25">
      <c r="B2" s="72" t="s">
        <v>0</v>
      </c>
      <c r="C2" s="72"/>
      <c r="D2" s="72"/>
      <c r="E2" s="72"/>
      <c r="F2" s="72"/>
      <c r="G2" s="72"/>
    </row>
    <row r="3" spans="2:7" ht="21.75" customHeight="1" x14ac:dyDescent="0.25">
      <c r="B3" s="10" t="s">
        <v>1</v>
      </c>
      <c r="C3" s="10"/>
      <c r="D3" s="10"/>
      <c r="E3" s="10"/>
      <c r="F3" s="10"/>
      <c r="G3" s="10"/>
    </row>
    <row r="4" spans="2:7" ht="7.5" customHeight="1" x14ac:dyDescent="0.25"/>
    <row r="5" spans="2:7" ht="18" customHeight="1" x14ac:dyDescent="0.25">
      <c r="B5" s="73" t="s">
        <v>2</v>
      </c>
      <c r="C5" s="73"/>
      <c r="D5" s="73" t="s">
        <v>3</v>
      </c>
      <c r="E5" s="73"/>
      <c r="F5" s="74" t="s">
        <v>4</v>
      </c>
      <c r="G5" s="74"/>
    </row>
    <row r="6" spans="2:7" ht="39.75" customHeight="1" x14ac:dyDescent="0.25">
      <c r="B6" s="9" t="s">
        <v>5</v>
      </c>
      <c r="C6" s="9"/>
      <c r="D6" s="8">
        <v>46354</v>
      </c>
      <c r="E6" s="8"/>
      <c r="F6" s="7">
        <f ca="1">$D$6-TODAY()</f>
        <v>84</v>
      </c>
      <c r="G6" s="7"/>
    </row>
    <row r="7" spans="2:7" ht="9.75" customHeight="1" x14ac:dyDescent="0.25"/>
    <row r="8" spans="2:7" ht="21.75" customHeight="1" x14ac:dyDescent="0.25">
      <c r="B8" s="75" t="s">
        <v>6</v>
      </c>
      <c r="C8" s="75"/>
      <c r="D8" s="75"/>
      <c r="E8" s="75"/>
      <c r="F8" s="75"/>
      <c r="G8" s="75"/>
    </row>
    <row r="9" spans="2:7" ht="19.5" customHeight="1" x14ac:dyDescent="0.25">
      <c r="B9" s="6" t="s">
        <v>7</v>
      </c>
      <c r="C9" s="6"/>
      <c r="D9" s="5" t="s">
        <v>8</v>
      </c>
      <c r="E9" s="5"/>
      <c r="F9" s="4" t="s">
        <v>9</v>
      </c>
      <c r="G9" s="4"/>
    </row>
    <row r="10" spans="2:7" ht="18.75" customHeight="1" x14ac:dyDescent="0.25">
      <c r="B10" s="11" t="s">
        <v>10</v>
      </c>
      <c r="C10" s="12">
        <f>SUM(Budget!$D$6:$D$29)</f>
        <v>22900</v>
      </c>
      <c r="D10" s="13" t="s">
        <v>11</v>
      </c>
      <c r="E10" s="14">
        <f>SUM(Gästeliste!$D$6:$D$23)</f>
        <v>42</v>
      </c>
      <c r="F10" s="13" t="s">
        <v>12</v>
      </c>
      <c r="G10" s="15">
        <f>COUNTA(Checkliste!$B$6:$B$35)</f>
        <v>30</v>
      </c>
    </row>
    <row r="11" spans="2:7" ht="18.75" customHeight="1" x14ac:dyDescent="0.25">
      <c r="B11" s="16" t="s">
        <v>13</v>
      </c>
      <c r="C11" s="17">
        <f>SUM(Budget!$E$6:$E$29)</f>
        <v>22360</v>
      </c>
      <c r="D11" s="18" t="s">
        <v>14</v>
      </c>
      <c r="E11" s="19">
        <f>SUM(Gästeliste!$G$6:$G$23)</f>
        <v>26</v>
      </c>
      <c r="F11" s="18" t="s">
        <v>15</v>
      </c>
      <c r="G11" s="20">
        <f>COUNTIF(Checkliste!$F$6:$F$35,"Erledigt")</f>
        <v>15</v>
      </c>
    </row>
    <row r="12" spans="2:7" ht="18.75" customHeight="1" x14ac:dyDescent="0.25">
      <c r="B12" s="11" t="s">
        <v>16</v>
      </c>
      <c r="C12" s="12">
        <f>C10-C11</f>
        <v>540</v>
      </c>
      <c r="D12" s="13" t="s">
        <v>17</v>
      </c>
      <c r="E12" s="14">
        <f>COUNTIF(Gästeliste!$F$6:$F$23,"Abgesagt")</f>
        <v>1</v>
      </c>
      <c r="F12" s="13" t="s">
        <v>18</v>
      </c>
      <c r="G12" s="15">
        <f>G10-G11</f>
        <v>15</v>
      </c>
    </row>
    <row r="13" spans="2:7" ht="18.75" customHeight="1" x14ac:dyDescent="0.25">
      <c r="B13" s="21" t="s">
        <v>19</v>
      </c>
      <c r="C13" s="22">
        <f>IF(C10=0,0,C11/C10)</f>
        <v>0.97641921397379916</v>
      </c>
      <c r="D13" s="23" t="s">
        <v>20</v>
      </c>
      <c r="E13" s="24">
        <f>COUNTIF(Gästeliste!$F$6:$F$23,"Ausstehend")</f>
        <v>5</v>
      </c>
      <c r="F13" s="23" t="s">
        <v>21</v>
      </c>
      <c r="G13" s="25">
        <f>IF(G10=0,0,G11/G10)</f>
        <v>0.5</v>
      </c>
    </row>
    <row r="14" spans="2:7" ht="9.75" customHeight="1" x14ac:dyDescent="0.25"/>
    <row r="15" spans="2:7" ht="21.75" customHeight="1" x14ac:dyDescent="0.25">
      <c r="B15" s="75" t="s">
        <v>22</v>
      </c>
      <c r="C15" s="75"/>
      <c r="D15" s="75"/>
      <c r="E15" s="75"/>
      <c r="F15" s="75"/>
      <c r="G15" s="75"/>
    </row>
    <row r="16" spans="2:7" ht="21.75" customHeight="1" x14ac:dyDescent="0.25">
      <c r="B16" s="3" t="s">
        <v>23</v>
      </c>
      <c r="C16" s="3"/>
      <c r="D16" s="26" t="s">
        <v>10</v>
      </c>
      <c r="E16" s="26" t="s">
        <v>13</v>
      </c>
      <c r="F16" s="26" t="s">
        <v>16</v>
      </c>
      <c r="G16" s="26" t="s">
        <v>24</v>
      </c>
    </row>
    <row r="17" spans="2:7" ht="18" customHeight="1" x14ac:dyDescent="0.25">
      <c r="B17" s="2" t="s">
        <v>25</v>
      </c>
      <c r="C17" s="2"/>
      <c r="D17" s="28">
        <f>SUMIF(Budget!$A:$A,$B17,Budget!$D:$D)</f>
        <v>3700</v>
      </c>
      <c r="E17" s="28">
        <f>SUMIF(Budget!$A:$A,$B17,Budget!$E:$E)</f>
        <v>3990</v>
      </c>
      <c r="F17" s="29">
        <f t="shared" ref="F17:F27" si="0">D17-E17</f>
        <v>-290</v>
      </c>
      <c r="G17" s="30">
        <f t="shared" ref="G17:G27" si="1">IF($D$28=0,0,D17/$D$28)</f>
        <v>0.16157205240174671</v>
      </c>
    </row>
    <row r="18" spans="2:7" ht="18" customHeight="1" x14ac:dyDescent="0.25">
      <c r="B18" s="1" t="s">
        <v>26</v>
      </c>
      <c r="C18" s="1"/>
      <c r="D18" s="32">
        <f>SUMIF(Budget!$A:$A,$B18,Budget!$D:$D)</f>
        <v>6900</v>
      </c>
      <c r="E18" s="32">
        <f>SUMIF(Budget!$A:$A,$B18,Budget!$E:$E)</f>
        <v>7150</v>
      </c>
      <c r="F18" s="33">
        <f t="shared" si="0"/>
        <v>-250</v>
      </c>
      <c r="G18" s="34">
        <f t="shared" si="1"/>
        <v>0.30131004366812225</v>
      </c>
    </row>
    <row r="19" spans="2:7" ht="18" customHeight="1" x14ac:dyDescent="0.25">
      <c r="B19" s="2" t="s">
        <v>27</v>
      </c>
      <c r="C19" s="2"/>
      <c r="D19" s="28">
        <f>SUMIF(Budget!$A:$A,$B19,Budget!$D:$D)</f>
        <v>1150</v>
      </c>
      <c r="E19" s="28">
        <f>SUMIF(Budget!$A:$A,$B19,Budget!$E:$E)</f>
        <v>1290</v>
      </c>
      <c r="F19" s="29">
        <f t="shared" si="0"/>
        <v>-140</v>
      </c>
      <c r="G19" s="30">
        <f t="shared" si="1"/>
        <v>5.0218340611353711E-2</v>
      </c>
    </row>
    <row r="20" spans="2:7" ht="18" customHeight="1" x14ac:dyDescent="0.25">
      <c r="B20" s="1" t="s">
        <v>28</v>
      </c>
      <c r="C20" s="1"/>
      <c r="D20" s="32">
        <f>SUMIF(Budget!$A:$A,$B20,Budget!$D:$D)</f>
        <v>2450</v>
      </c>
      <c r="E20" s="32">
        <f>SUMIF(Budget!$A:$A,$B20,Budget!$E:$E)</f>
        <v>2620</v>
      </c>
      <c r="F20" s="33">
        <f t="shared" si="0"/>
        <v>-170</v>
      </c>
      <c r="G20" s="34">
        <f t="shared" si="1"/>
        <v>0.10698689956331878</v>
      </c>
    </row>
    <row r="21" spans="2:7" ht="18" customHeight="1" x14ac:dyDescent="0.25">
      <c r="B21" s="2" t="s">
        <v>29</v>
      </c>
      <c r="C21" s="2"/>
      <c r="D21" s="28">
        <f>SUMIF(Budget!$A:$A,$B21,Budget!$D:$D)</f>
        <v>1200</v>
      </c>
      <c r="E21" s="28">
        <f>SUMIF(Budget!$A:$A,$B21,Budget!$E:$E)</f>
        <v>1250</v>
      </c>
      <c r="F21" s="29">
        <f t="shared" si="0"/>
        <v>-50</v>
      </c>
      <c r="G21" s="30">
        <f t="shared" si="1"/>
        <v>5.2401746724890827E-2</v>
      </c>
    </row>
    <row r="22" spans="2:7" ht="18" customHeight="1" x14ac:dyDescent="0.25">
      <c r="B22" s="1" t="s">
        <v>30</v>
      </c>
      <c r="C22" s="1"/>
      <c r="D22" s="32">
        <f>SUMIF(Budget!$A:$A,$B22,Budget!$D:$D)</f>
        <v>2700</v>
      </c>
      <c r="E22" s="32">
        <f>SUMIF(Budget!$A:$A,$B22,Budget!$E:$E)</f>
        <v>1900</v>
      </c>
      <c r="F22" s="33">
        <f t="shared" si="0"/>
        <v>800</v>
      </c>
      <c r="G22" s="34">
        <f t="shared" si="1"/>
        <v>0.11790393013100436</v>
      </c>
    </row>
    <row r="23" spans="2:7" ht="18" customHeight="1" x14ac:dyDescent="0.25">
      <c r="B23" s="2" t="s">
        <v>31</v>
      </c>
      <c r="C23" s="2"/>
      <c r="D23" s="28">
        <f>SUMIF(Budget!$A:$A,$B23,Budget!$D:$D)</f>
        <v>450</v>
      </c>
      <c r="E23" s="28">
        <f>SUMIF(Budget!$A:$A,$B23,Budget!$E:$E)</f>
        <v>470</v>
      </c>
      <c r="F23" s="29">
        <f t="shared" si="0"/>
        <v>-20</v>
      </c>
      <c r="G23" s="30">
        <f t="shared" si="1"/>
        <v>1.9650655021834062E-2</v>
      </c>
    </row>
    <row r="24" spans="2:7" ht="18" customHeight="1" x14ac:dyDescent="0.25">
      <c r="B24" s="1" t="s">
        <v>32</v>
      </c>
      <c r="C24" s="1"/>
      <c r="D24" s="32">
        <f>SUMIF(Budget!$A:$A,$B24,Budget!$D:$D)</f>
        <v>1200</v>
      </c>
      <c r="E24" s="32">
        <f>SUMIF(Budget!$A:$A,$B24,Budget!$E:$E)</f>
        <v>1300</v>
      </c>
      <c r="F24" s="33">
        <f t="shared" si="0"/>
        <v>-100</v>
      </c>
      <c r="G24" s="34">
        <f t="shared" si="1"/>
        <v>5.2401746724890827E-2</v>
      </c>
    </row>
    <row r="25" spans="2:7" ht="18" customHeight="1" x14ac:dyDescent="0.25">
      <c r="B25" s="2" t="s">
        <v>33</v>
      </c>
      <c r="C25" s="2"/>
      <c r="D25" s="28">
        <f>SUMIF(Budget!$A:$A,$B25,Budget!$D:$D)</f>
        <v>650</v>
      </c>
      <c r="E25" s="28">
        <f>SUMIF(Budget!$A:$A,$B25,Budget!$E:$E)</f>
        <v>650</v>
      </c>
      <c r="F25" s="29">
        <f t="shared" si="0"/>
        <v>0</v>
      </c>
      <c r="G25" s="30">
        <f t="shared" si="1"/>
        <v>2.8384279475982533E-2</v>
      </c>
    </row>
    <row r="26" spans="2:7" ht="18" customHeight="1" x14ac:dyDescent="0.25">
      <c r="B26" s="1" t="s">
        <v>34</v>
      </c>
      <c r="C26" s="1"/>
      <c r="D26" s="32">
        <f>SUMIF(Budget!$A:$A,$B26,Budget!$D:$D)</f>
        <v>600</v>
      </c>
      <c r="E26" s="32">
        <f>SUMIF(Budget!$A:$A,$B26,Budget!$E:$E)</f>
        <v>610</v>
      </c>
      <c r="F26" s="33">
        <f t="shared" si="0"/>
        <v>-10</v>
      </c>
      <c r="G26" s="34">
        <f t="shared" si="1"/>
        <v>2.6200873362445413E-2</v>
      </c>
    </row>
    <row r="27" spans="2:7" ht="18" customHeight="1" x14ac:dyDescent="0.25">
      <c r="B27" s="2" t="s">
        <v>35</v>
      </c>
      <c r="C27" s="2"/>
      <c r="D27" s="28">
        <f>SUMIF(Budget!$A:$A,$B27,Budget!$D:$D)</f>
        <v>1900</v>
      </c>
      <c r="E27" s="28">
        <f>SUMIF(Budget!$A:$A,$B27,Budget!$E:$E)</f>
        <v>1130</v>
      </c>
      <c r="F27" s="29">
        <f t="shared" si="0"/>
        <v>770</v>
      </c>
      <c r="G27" s="30">
        <f t="shared" si="1"/>
        <v>8.296943231441048E-2</v>
      </c>
    </row>
    <row r="28" spans="2:7" ht="21.75" customHeight="1" x14ac:dyDescent="0.25">
      <c r="B28" s="76" t="s">
        <v>36</v>
      </c>
      <c r="C28" s="76"/>
      <c r="D28" s="77">
        <f>SUM(D17:D27)</f>
        <v>22900</v>
      </c>
      <c r="E28" s="77">
        <f>SUM(E17:E27)</f>
        <v>22360</v>
      </c>
      <c r="F28" s="77">
        <f>SUM(F17:F27)</f>
        <v>540</v>
      </c>
      <c r="G28" s="78">
        <f>SUM(G17:G27)</f>
        <v>0.99999999999999989</v>
      </c>
    </row>
    <row r="30" spans="2:7" ht="21.75" customHeight="1" x14ac:dyDescent="0.25">
      <c r="B30" s="75" t="s">
        <v>37</v>
      </c>
      <c r="C30" s="75"/>
      <c r="D30" s="75"/>
      <c r="E30" s="75"/>
      <c r="F30" s="75"/>
      <c r="G30" s="75"/>
    </row>
    <row r="31" spans="2:7" ht="30" customHeight="1" x14ac:dyDescent="0.25">
      <c r="B31" s="67" t="s">
        <v>38</v>
      </c>
      <c r="C31" s="67"/>
      <c r="D31" s="67"/>
      <c r="E31" s="67"/>
      <c r="F31" s="67"/>
      <c r="G31" s="67"/>
    </row>
    <row r="32" spans="2:7" ht="30" customHeight="1" x14ac:dyDescent="0.25">
      <c r="B32" s="67" t="s">
        <v>39</v>
      </c>
      <c r="C32" s="67"/>
      <c r="D32" s="67"/>
      <c r="E32" s="67"/>
      <c r="F32" s="67"/>
      <c r="G32" s="67"/>
    </row>
    <row r="33" spans="2:7" ht="30" customHeight="1" x14ac:dyDescent="0.25">
      <c r="B33" s="67" t="s">
        <v>40</v>
      </c>
      <c r="C33" s="67"/>
      <c r="D33" s="67"/>
      <c r="E33" s="67"/>
      <c r="F33" s="67"/>
      <c r="G33" s="67"/>
    </row>
    <row r="34" spans="2:7" ht="30" customHeight="1" x14ac:dyDescent="0.25">
      <c r="B34" s="67" t="s">
        <v>41</v>
      </c>
      <c r="C34" s="67"/>
      <c r="D34" s="67"/>
      <c r="E34" s="67"/>
      <c r="F34" s="67"/>
      <c r="G34" s="67"/>
    </row>
    <row r="35" spans="2:7" ht="30" customHeight="1" x14ac:dyDescent="0.25">
      <c r="B35" s="67" t="s">
        <v>42</v>
      </c>
      <c r="C35" s="67"/>
      <c r="D35" s="67"/>
      <c r="E35" s="67"/>
      <c r="F35" s="67"/>
      <c r="G35" s="67"/>
    </row>
  </sheetData>
  <mergeCells count="32">
    <mergeCell ref="B31:G31"/>
    <mergeCell ref="B32:G32"/>
    <mergeCell ref="B33:G33"/>
    <mergeCell ref="B34:G34"/>
    <mergeCell ref="B35:G35"/>
    <mergeCell ref="B25:C25"/>
    <mergeCell ref="B26:C26"/>
    <mergeCell ref="B27:C27"/>
    <mergeCell ref="B28:C28"/>
    <mergeCell ref="B30:G30"/>
    <mergeCell ref="B20:C20"/>
    <mergeCell ref="B21:C21"/>
    <mergeCell ref="B22:C22"/>
    <mergeCell ref="B23:C23"/>
    <mergeCell ref="B24:C24"/>
    <mergeCell ref="B15:G15"/>
    <mergeCell ref="B16:C16"/>
    <mergeCell ref="B17:C17"/>
    <mergeCell ref="B18:C18"/>
    <mergeCell ref="B19:C19"/>
    <mergeCell ref="B6:C6"/>
    <mergeCell ref="D6:E6"/>
    <mergeCell ref="F6:G6"/>
    <mergeCell ref="B8:G8"/>
    <mergeCell ref="B9:C9"/>
    <mergeCell ref="D9:E9"/>
    <mergeCell ref="F9:G9"/>
    <mergeCell ref="B2:G2"/>
    <mergeCell ref="B3:G3"/>
    <mergeCell ref="B5:C5"/>
    <mergeCell ref="D5:E5"/>
    <mergeCell ref="F5:G5"/>
  </mergeCells>
  <conditionalFormatting sqref="F17:F27">
    <cfRule type="cellIs" dxfId="22" priority="2" operator="lessThan">
      <formula>0</formula>
    </cfRule>
    <cfRule type="cellIs" dxfId="21" priority="3" operator="greaterThan">
      <formula>0</formula>
    </cfRule>
  </conditionalFormatting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A6B5D"/>
    <pageSetUpPr fitToPage="1"/>
  </sheetPr>
  <dimension ref="A1:J3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2" customWidth="1"/>
    <col min="2" max="2" width="32" customWidth="1"/>
    <col min="3" max="3" width="24" customWidth="1"/>
    <col min="4" max="4" width="13" customWidth="1"/>
    <col min="5" max="5" width="15" customWidth="1"/>
    <col min="6" max="6" width="13" customWidth="1"/>
    <col min="7" max="8" width="14" customWidth="1"/>
    <col min="9" max="9" width="16" customWidth="1"/>
    <col min="10" max="10" width="34" customWidth="1"/>
  </cols>
  <sheetData>
    <row r="1" spans="1:10" ht="6" customHeight="1" x14ac:dyDescent="0.25"/>
    <row r="2" spans="1:10" ht="33.75" customHeight="1" x14ac:dyDescent="0.25">
      <c r="A2" s="68" t="s">
        <v>43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30" customHeight="1" x14ac:dyDescent="0.25">
      <c r="A3" s="69" t="s">
        <v>44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6" customHeight="1" x14ac:dyDescent="0.25"/>
    <row r="5" spans="1:10" ht="25.5" customHeight="1" x14ac:dyDescent="0.25">
      <c r="A5" s="37" t="s">
        <v>23</v>
      </c>
      <c r="B5" s="37" t="s">
        <v>45</v>
      </c>
      <c r="C5" s="37" t="s">
        <v>46</v>
      </c>
      <c r="D5" s="37" t="s">
        <v>47</v>
      </c>
      <c r="E5" s="37" t="s">
        <v>48</v>
      </c>
      <c r="F5" s="37" t="s">
        <v>49</v>
      </c>
      <c r="G5" s="37" t="s">
        <v>50</v>
      </c>
      <c r="H5" s="37" t="s">
        <v>51</v>
      </c>
      <c r="I5" s="37" t="s">
        <v>52</v>
      </c>
      <c r="J5" s="37" t="s">
        <v>53</v>
      </c>
    </row>
    <row r="6" spans="1:10" ht="19.5" customHeight="1" x14ac:dyDescent="0.25">
      <c r="A6" s="38" t="s">
        <v>25</v>
      </c>
      <c r="B6" s="27" t="s">
        <v>54</v>
      </c>
      <c r="C6" s="39" t="s">
        <v>55</v>
      </c>
      <c r="D6" s="28">
        <v>3500</v>
      </c>
      <c r="E6" s="28">
        <v>3800</v>
      </c>
      <c r="F6" s="28">
        <v>1000</v>
      </c>
      <c r="G6" s="28">
        <f t="shared" ref="G6:G29" si="0">E6-F6</f>
        <v>2800</v>
      </c>
      <c r="H6" s="29">
        <f t="shared" ref="H6:H29" si="1">D6-E6</f>
        <v>-300</v>
      </c>
      <c r="I6" s="40" t="s">
        <v>56</v>
      </c>
      <c r="J6" s="41" t="s">
        <v>57</v>
      </c>
    </row>
    <row r="7" spans="1:10" ht="19.5" customHeight="1" x14ac:dyDescent="0.25">
      <c r="A7" s="39" t="s">
        <v>25</v>
      </c>
      <c r="B7" s="27" t="s">
        <v>58</v>
      </c>
      <c r="C7" s="39" t="s">
        <v>59</v>
      </c>
      <c r="D7" s="28">
        <v>200</v>
      </c>
      <c r="E7" s="28">
        <v>190</v>
      </c>
      <c r="F7" s="28">
        <v>190</v>
      </c>
      <c r="G7" s="28">
        <f t="shared" si="0"/>
        <v>0</v>
      </c>
      <c r="H7" s="29">
        <f t="shared" si="1"/>
        <v>10</v>
      </c>
      <c r="I7" s="40" t="s">
        <v>60</v>
      </c>
      <c r="J7" s="41" t="s">
        <v>61</v>
      </c>
    </row>
    <row r="8" spans="1:10" ht="19.5" customHeight="1" x14ac:dyDescent="0.25">
      <c r="A8" s="42" t="s">
        <v>26</v>
      </c>
      <c r="B8" s="43" t="s">
        <v>62</v>
      </c>
      <c r="C8" s="44" t="s">
        <v>63</v>
      </c>
      <c r="D8" s="45">
        <v>4800</v>
      </c>
      <c r="E8" s="45">
        <v>5100</v>
      </c>
      <c r="F8" s="45">
        <v>1500</v>
      </c>
      <c r="G8" s="45">
        <f t="shared" si="0"/>
        <v>3600</v>
      </c>
      <c r="H8" s="46">
        <f t="shared" si="1"/>
        <v>-300</v>
      </c>
      <c r="I8" s="47" t="s">
        <v>56</v>
      </c>
      <c r="J8" s="48" t="s">
        <v>64</v>
      </c>
    </row>
    <row r="9" spans="1:10" ht="19.5" customHeight="1" x14ac:dyDescent="0.25">
      <c r="A9" s="49" t="s">
        <v>26</v>
      </c>
      <c r="B9" s="31" t="s">
        <v>65</v>
      </c>
      <c r="C9" s="49" t="s">
        <v>63</v>
      </c>
      <c r="D9" s="32">
        <v>1600</v>
      </c>
      <c r="E9" s="32">
        <v>1600</v>
      </c>
      <c r="F9" s="32">
        <v>0</v>
      </c>
      <c r="G9" s="32">
        <f t="shared" si="0"/>
        <v>1600</v>
      </c>
      <c r="H9" s="33">
        <f t="shared" si="1"/>
        <v>0</v>
      </c>
      <c r="I9" s="50" t="s">
        <v>56</v>
      </c>
      <c r="J9" s="51" t="s">
        <v>66</v>
      </c>
    </row>
    <row r="10" spans="1:10" ht="19.5" customHeight="1" x14ac:dyDescent="0.25">
      <c r="A10" s="49" t="s">
        <v>26</v>
      </c>
      <c r="B10" s="31" t="s">
        <v>67</v>
      </c>
      <c r="C10" s="49" t="s">
        <v>63</v>
      </c>
      <c r="D10" s="32">
        <v>500</v>
      </c>
      <c r="E10" s="32">
        <v>450</v>
      </c>
      <c r="F10" s="32">
        <v>0</v>
      </c>
      <c r="G10" s="32">
        <f t="shared" si="0"/>
        <v>450</v>
      </c>
      <c r="H10" s="33">
        <f t="shared" si="1"/>
        <v>50</v>
      </c>
      <c r="I10" s="50" t="s">
        <v>56</v>
      </c>
      <c r="J10" s="51" t="s">
        <v>68</v>
      </c>
    </row>
    <row r="11" spans="1:10" ht="19.5" customHeight="1" x14ac:dyDescent="0.25">
      <c r="A11" s="52" t="s">
        <v>27</v>
      </c>
      <c r="B11" s="53" t="s">
        <v>69</v>
      </c>
      <c r="C11" s="54" t="s">
        <v>70</v>
      </c>
      <c r="D11" s="55">
        <v>900</v>
      </c>
      <c r="E11" s="55">
        <v>1050</v>
      </c>
      <c r="F11" s="55">
        <v>300</v>
      </c>
      <c r="G11" s="55">
        <f t="shared" si="0"/>
        <v>750</v>
      </c>
      <c r="H11" s="56">
        <f t="shared" si="1"/>
        <v>-150</v>
      </c>
      <c r="I11" s="57" t="s">
        <v>56</v>
      </c>
      <c r="J11" s="58" t="s">
        <v>71</v>
      </c>
    </row>
    <row r="12" spans="1:10" ht="19.5" customHeight="1" x14ac:dyDescent="0.25">
      <c r="A12" s="39" t="s">
        <v>27</v>
      </c>
      <c r="B12" s="27" t="s">
        <v>72</v>
      </c>
      <c r="C12" s="39" t="s">
        <v>70</v>
      </c>
      <c r="D12" s="28">
        <v>250</v>
      </c>
      <c r="E12" s="28">
        <v>240</v>
      </c>
      <c r="F12" s="28">
        <v>0</v>
      </c>
      <c r="G12" s="28">
        <f t="shared" si="0"/>
        <v>240</v>
      </c>
      <c r="H12" s="29">
        <f t="shared" si="1"/>
        <v>10</v>
      </c>
      <c r="I12" s="40" t="s">
        <v>56</v>
      </c>
      <c r="J12" s="41"/>
    </row>
    <row r="13" spans="1:10" ht="19.5" customHeight="1" x14ac:dyDescent="0.25">
      <c r="A13" s="42" t="s">
        <v>28</v>
      </c>
      <c r="B13" s="43" t="s">
        <v>73</v>
      </c>
      <c r="C13" s="44" t="s">
        <v>74</v>
      </c>
      <c r="D13" s="45">
        <v>1500</v>
      </c>
      <c r="E13" s="45">
        <v>1650</v>
      </c>
      <c r="F13" s="45">
        <v>500</v>
      </c>
      <c r="G13" s="45">
        <f t="shared" si="0"/>
        <v>1150</v>
      </c>
      <c r="H13" s="46">
        <f t="shared" si="1"/>
        <v>-150</v>
      </c>
      <c r="I13" s="47" t="s">
        <v>56</v>
      </c>
      <c r="J13" s="48" t="s">
        <v>75</v>
      </c>
    </row>
    <row r="14" spans="1:10" ht="19.5" customHeight="1" x14ac:dyDescent="0.25">
      <c r="A14" s="49" t="s">
        <v>28</v>
      </c>
      <c r="B14" s="31" t="s">
        <v>76</v>
      </c>
      <c r="C14" s="49" t="s">
        <v>77</v>
      </c>
      <c r="D14" s="32">
        <v>600</v>
      </c>
      <c r="E14" s="32">
        <v>620</v>
      </c>
      <c r="F14" s="32">
        <v>620</v>
      </c>
      <c r="G14" s="32">
        <f t="shared" si="0"/>
        <v>0</v>
      </c>
      <c r="H14" s="33">
        <f t="shared" si="1"/>
        <v>-20</v>
      </c>
      <c r="I14" s="50" t="s">
        <v>60</v>
      </c>
      <c r="J14" s="51" t="s">
        <v>78</v>
      </c>
    </row>
    <row r="15" spans="1:10" ht="19.5" customHeight="1" x14ac:dyDescent="0.25">
      <c r="A15" s="49" t="s">
        <v>28</v>
      </c>
      <c r="B15" s="31" t="s">
        <v>79</v>
      </c>
      <c r="C15" s="49" t="s">
        <v>80</v>
      </c>
      <c r="D15" s="32">
        <v>350</v>
      </c>
      <c r="E15" s="32">
        <v>350</v>
      </c>
      <c r="F15" s="32">
        <v>0</v>
      </c>
      <c r="G15" s="32">
        <f t="shared" si="0"/>
        <v>350</v>
      </c>
      <c r="H15" s="33">
        <f t="shared" si="1"/>
        <v>0</v>
      </c>
      <c r="I15" s="50" t="s">
        <v>56</v>
      </c>
      <c r="J15" s="51" t="s">
        <v>81</v>
      </c>
    </row>
    <row r="16" spans="1:10" ht="19.5" customHeight="1" x14ac:dyDescent="0.25">
      <c r="A16" s="52" t="s">
        <v>29</v>
      </c>
      <c r="B16" s="53" t="s">
        <v>82</v>
      </c>
      <c r="C16" s="54" t="s">
        <v>83</v>
      </c>
      <c r="D16" s="55">
        <v>900</v>
      </c>
      <c r="E16" s="55">
        <v>950</v>
      </c>
      <c r="F16" s="55">
        <v>300</v>
      </c>
      <c r="G16" s="55">
        <f t="shared" si="0"/>
        <v>650</v>
      </c>
      <c r="H16" s="56">
        <f t="shared" si="1"/>
        <v>-50</v>
      </c>
      <c r="I16" s="57" t="s">
        <v>56</v>
      </c>
      <c r="J16" s="58" t="s">
        <v>84</v>
      </c>
    </row>
    <row r="17" spans="1:10" ht="19.5" customHeight="1" x14ac:dyDescent="0.25">
      <c r="A17" s="39" t="s">
        <v>29</v>
      </c>
      <c r="B17" s="27" t="s">
        <v>85</v>
      </c>
      <c r="C17" s="39" t="s">
        <v>86</v>
      </c>
      <c r="D17" s="28">
        <v>300</v>
      </c>
      <c r="E17" s="28">
        <v>300</v>
      </c>
      <c r="F17" s="28">
        <v>0</v>
      </c>
      <c r="G17" s="28">
        <f t="shared" si="0"/>
        <v>300</v>
      </c>
      <c r="H17" s="29">
        <f t="shared" si="1"/>
        <v>0</v>
      </c>
      <c r="I17" s="40" t="s">
        <v>56</v>
      </c>
      <c r="J17" s="41" t="s">
        <v>87</v>
      </c>
    </row>
    <row r="18" spans="1:10" ht="19.5" customHeight="1" x14ac:dyDescent="0.25">
      <c r="A18" s="42" t="s">
        <v>30</v>
      </c>
      <c r="B18" s="43" t="s">
        <v>88</v>
      </c>
      <c r="C18" s="44" t="s">
        <v>89</v>
      </c>
      <c r="D18" s="45">
        <v>1800</v>
      </c>
      <c r="E18" s="45">
        <v>1900</v>
      </c>
      <c r="F18" s="45">
        <v>600</v>
      </c>
      <c r="G18" s="45">
        <f t="shared" si="0"/>
        <v>1300</v>
      </c>
      <c r="H18" s="46">
        <f t="shared" si="1"/>
        <v>-100</v>
      </c>
      <c r="I18" s="47" t="s">
        <v>56</v>
      </c>
      <c r="J18" s="48" t="s">
        <v>90</v>
      </c>
    </row>
    <row r="19" spans="1:10" ht="19.5" customHeight="1" x14ac:dyDescent="0.25">
      <c r="A19" s="49" t="s">
        <v>30</v>
      </c>
      <c r="B19" s="31" t="s">
        <v>91</v>
      </c>
      <c r="C19" s="49" t="s">
        <v>92</v>
      </c>
      <c r="D19" s="32">
        <v>900</v>
      </c>
      <c r="E19" s="32">
        <v>0</v>
      </c>
      <c r="F19" s="32">
        <v>0</v>
      </c>
      <c r="G19" s="32">
        <f t="shared" si="0"/>
        <v>0</v>
      </c>
      <c r="H19" s="33">
        <f t="shared" si="1"/>
        <v>900</v>
      </c>
      <c r="I19" s="50" t="s">
        <v>18</v>
      </c>
      <c r="J19" s="51" t="s">
        <v>93</v>
      </c>
    </row>
    <row r="20" spans="1:10" ht="19.5" customHeight="1" x14ac:dyDescent="0.25">
      <c r="A20" s="52" t="s">
        <v>31</v>
      </c>
      <c r="B20" s="53" t="s">
        <v>94</v>
      </c>
      <c r="C20" s="54" t="s">
        <v>95</v>
      </c>
      <c r="D20" s="55">
        <v>300</v>
      </c>
      <c r="E20" s="55">
        <v>320</v>
      </c>
      <c r="F20" s="55">
        <v>320</v>
      </c>
      <c r="G20" s="55">
        <f t="shared" si="0"/>
        <v>0</v>
      </c>
      <c r="H20" s="56">
        <f t="shared" si="1"/>
        <v>-20</v>
      </c>
      <c r="I20" s="57" t="s">
        <v>60</v>
      </c>
      <c r="J20" s="58" t="s">
        <v>96</v>
      </c>
    </row>
    <row r="21" spans="1:10" ht="19.5" customHeight="1" x14ac:dyDescent="0.25">
      <c r="A21" s="39" t="s">
        <v>31</v>
      </c>
      <c r="B21" s="27" t="s">
        <v>97</v>
      </c>
      <c r="C21" s="39" t="s">
        <v>95</v>
      </c>
      <c r="D21" s="28">
        <v>150</v>
      </c>
      <c r="E21" s="28">
        <v>150</v>
      </c>
      <c r="F21" s="28">
        <v>0</v>
      </c>
      <c r="G21" s="28">
        <f t="shared" si="0"/>
        <v>150</v>
      </c>
      <c r="H21" s="29">
        <f t="shared" si="1"/>
        <v>0</v>
      </c>
      <c r="I21" s="40" t="s">
        <v>18</v>
      </c>
      <c r="J21" s="41" t="s">
        <v>98</v>
      </c>
    </row>
    <row r="22" spans="1:10" ht="19.5" customHeight="1" x14ac:dyDescent="0.25">
      <c r="A22" s="42" t="s">
        <v>32</v>
      </c>
      <c r="B22" s="43" t="s">
        <v>99</v>
      </c>
      <c r="C22" s="44" t="s">
        <v>100</v>
      </c>
      <c r="D22" s="45">
        <v>1200</v>
      </c>
      <c r="E22" s="45">
        <v>1300</v>
      </c>
      <c r="F22" s="45">
        <v>1300</v>
      </c>
      <c r="G22" s="45">
        <f t="shared" si="0"/>
        <v>0</v>
      </c>
      <c r="H22" s="46">
        <f t="shared" si="1"/>
        <v>-100</v>
      </c>
      <c r="I22" s="47" t="s">
        <v>60</v>
      </c>
      <c r="J22" s="48" t="s">
        <v>101</v>
      </c>
    </row>
    <row r="23" spans="1:10" ht="19.5" customHeight="1" x14ac:dyDescent="0.25">
      <c r="A23" s="52" t="s">
        <v>33</v>
      </c>
      <c r="B23" s="53" t="s">
        <v>102</v>
      </c>
      <c r="C23" s="54" t="s">
        <v>103</v>
      </c>
      <c r="D23" s="55">
        <v>400</v>
      </c>
      <c r="E23" s="55">
        <v>420</v>
      </c>
      <c r="F23" s="55">
        <v>0</v>
      </c>
      <c r="G23" s="55">
        <f t="shared" si="0"/>
        <v>420</v>
      </c>
      <c r="H23" s="56">
        <f t="shared" si="1"/>
        <v>-20</v>
      </c>
      <c r="I23" s="57" t="s">
        <v>56</v>
      </c>
      <c r="J23" s="58" t="s">
        <v>104</v>
      </c>
    </row>
    <row r="24" spans="1:10" ht="19.5" customHeight="1" x14ac:dyDescent="0.25">
      <c r="A24" s="39" t="s">
        <v>33</v>
      </c>
      <c r="B24" s="27" t="s">
        <v>105</v>
      </c>
      <c r="C24" s="39" t="s">
        <v>103</v>
      </c>
      <c r="D24" s="28">
        <v>250</v>
      </c>
      <c r="E24" s="28">
        <v>230</v>
      </c>
      <c r="F24" s="28">
        <v>0</v>
      </c>
      <c r="G24" s="28">
        <f t="shared" si="0"/>
        <v>230</v>
      </c>
      <c r="H24" s="29">
        <f t="shared" si="1"/>
        <v>20</v>
      </c>
      <c r="I24" s="40" t="s">
        <v>18</v>
      </c>
      <c r="J24" s="41" t="s">
        <v>106</v>
      </c>
    </row>
    <row r="25" spans="1:10" ht="19.5" customHeight="1" x14ac:dyDescent="0.25">
      <c r="A25" s="42" t="s">
        <v>34</v>
      </c>
      <c r="B25" s="43" t="s">
        <v>107</v>
      </c>
      <c r="C25" s="44" t="s">
        <v>108</v>
      </c>
      <c r="D25" s="45">
        <v>350</v>
      </c>
      <c r="E25" s="45">
        <v>350</v>
      </c>
      <c r="F25" s="45">
        <v>100</v>
      </c>
      <c r="G25" s="45">
        <f t="shared" si="0"/>
        <v>250</v>
      </c>
      <c r="H25" s="46">
        <f t="shared" si="1"/>
        <v>0</v>
      </c>
      <c r="I25" s="47" t="s">
        <v>56</v>
      </c>
      <c r="J25" s="48" t="s">
        <v>109</v>
      </c>
    </row>
    <row r="26" spans="1:10" ht="19.5" customHeight="1" x14ac:dyDescent="0.25">
      <c r="A26" s="49" t="s">
        <v>34</v>
      </c>
      <c r="B26" s="31" t="s">
        <v>110</v>
      </c>
      <c r="C26" s="49" t="s">
        <v>111</v>
      </c>
      <c r="D26" s="32">
        <v>250</v>
      </c>
      <c r="E26" s="32">
        <v>260</v>
      </c>
      <c r="F26" s="32">
        <v>0</v>
      </c>
      <c r="G26" s="32">
        <f t="shared" si="0"/>
        <v>260</v>
      </c>
      <c r="H26" s="33">
        <f t="shared" si="1"/>
        <v>-10</v>
      </c>
      <c r="I26" s="50" t="s">
        <v>56</v>
      </c>
      <c r="J26" s="51" t="s">
        <v>112</v>
      </c>
    </row>
    <row r="27" spans="1:10" ht="19.5" customHeight="1" x14ac:dyDescent="0.25">
      <c r="A27" s="52" t="s">
        <v>35</v>
      </c>
      <c r="B27" s="53" t="s">
        <v>113</v>
      </c>
      <c r="C27" s="54" t="s">
        <v>114</v>
      </c>
      <c r="D27" s="55">
        <v>300</v>
      </c>
      <c r="E27" s="55">
        <v>280</v>
      </c>
      <c r="F27" s="55">
        <v>0</v>
      </c>
      <c r="G27" s="55">
        <f t="shared" si="0"/>
        <v>280</v>
      </c>
      <c r="H27" s="56">
        <f t="shared" si="1"/>
        <v>20</v>
      </c>
      <c r="I27" s="57" t="s">
        <v>18</v>
      </c>
      <c r="J27" s="58" t="s">
        <v>115</v>
      </c>
    </row>
    <row r="28" spans="1:10" ht="19.5" customHeight="1" x14ac:dyDescent="0.25">
      <c r="A28" s="39" t="s">
        <v>35</v>
      </c>
      <c r="B28" s="27" t="s">
        <v>116</v>
      </c>
      <c r="C28" s="39" t="s">
        <v>117</v>
      </c>
      <c r="D28" s="28">
        <v>800</v>
      </c>
      <c r="E28" s="28">
        <v>850</v>
      </c>
      <c r="F28" s="28">
        <v>300</v>
      </c>
      <c r="G28" s="28">
        <f t="shared" si="0"/>
        <v>550</v>
      </c>
      <c r="H28" s="29">
        <f t="shared" si="1"/>
        <v>-50</v>
      </c>
      <c r="I28" s="40" t="s">
        <v>56</v>
      </c>
      <c r="J28" s="41" t="s">
        <v>118</v>
      </c>
    </row>
    <row r="29" spans="1:10" ht="19.5" customHeight="1" x14ac:dyDescent="0.25">
      <c r="A29" s="39" t="s">
        <v>35</v>
      </c>
      <c r="B29" s="27" t="s">
        <v>119</v>
      </c>
      <c r="C29" s="39" t="s">
        <v>114</v>
      </c>
      <c r="D29" s="28">
        <v>800</v>
      </c>
      <c r="E29" s="28">
        <v>0</v>
      </c>
      <c r="F29" s="28">
        <v>0</v>
      </c>
      <c r="G29" s="28">
        <f t="shared" si="0"/>
        <v>0</v>
      </c>
      <c r="H29" s="29">
        <f t="shared" si="1"/>
        <v>800</v>
      </c>
      <c r="I29" s="40" t="s">
        <v>18</v>
      </c>
      <c r="J29" s="41" t="s">
        <v>120</v>
      </c>
    </row>
    <row r="30" spans="1:10" ht="24" customHeight="1" x14ac:dyDescent="0.25">
      <c r="A30" s="35" t="s">
        <v>36</v>
      </c>
      <c r="B30" s="59"/>
      <c r="C30" s="59"/>
      <c r="D30" s="36">
        <f>SUM(D6:D29)</f>
        <v>22900</v>
      </c>
      <c r="E30" s="36">
        <f>SUM(E6:E29)</f>
        <v>22360</v>
      </c>
      <c r="F30" s="36">
        <f>SUM(F6:F29)</f>
        <v>7030</v>
      </c>
      <c r="G30" s="36">
        <f>SUM(G6:G29)</f>
        <v>15330</v>
      </c>
      <c r="H30" s="36">
        <f>SUM(H6:H29)</f>
        <v>540</v>
      </c>
      <c r="I30" s="59"/>
      <c r="J30" s="59"/>
    </row>
    <row r="32" spans="1:10" x14ac:dyDescent="0.25">
      <c r="A32" s="70" t="s">
        <v>121</v>
      </c>
      <c r="B32" s="70"/>
      <c r="C32" s="70"/>
      <c r="D32" s="60">
        <f>IF(D30=0,0,E30/D30)</f>
        <v>0.97641921397379916</v>
      </c>
    </row>
  </sheetData>
  <mergeCells count="3">
    <mergeCell ref="A2:J2"/>
    <mergeCell ref="A3:J3"/>
    <mergeCell ref="A32:C32"/>
  </mergeCells>
  <conditionalFormatting sqref="H6:H29">
    <cfRule type="cellIs" dxfId="20" priority="2" operator="lessThan">
      <formula>0</formula>
    </cfRule>
    <cfRule type="cellIs" dxfId="19" priority="3" operator="greaterThan">
      <formula>0</formula>
    </cfRule>
  </conditionalFormatting>
  <conditionalFormatting sqref="I6:I29">
    <cfRule type="cellIs" dxfId="18" priority="4" operator="equal">
      <formula>"Bezahlt"</formula>
    </cfRule>
    <cfRule type="cellIs" dxfId="17" priority="5" operator="equal">
      <formula>"Gebucht"</formula>
    </cfRule>
    <cfRule type="cellIs" dxfId="16" priority="6" operator="equal">
      <formula>"Offen"</formula>
    </cfRule>
    <cfRule type="cellIs" dxfId="15" priority="7" operator="equal">
      <formula>"Angefragt"</formula>
    </cfRule>
    <cfRule type="cellIs" dxfId="14" priority="8" operator="equal">
      <formula>"Angebot erhalten"</formula>
    </cfRule>
  </conditionalFormatting>
  <dataValidations count="1">
    <dataValidation type="list" allowBlank="1" sqref="I6:I126" xr:uid="{00000000-0002-0000-0100-000000000000}">
      <formula1>"Offen,Angefragt,Angebot erhalten,Gebucht,Bezahlt"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E8C7E"/>
    <pageSetUpPr fitToPage="1"/>
  </sheetPr>
  <dimension ref="A1:H3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5" customWidth="1"/>
    <col min="2" max="2" width="44" customWidth="1"/>
    <col min="3" max="3" width="20" customWidth="1"/>
    <col min="4" max="4" width="15" customWidth="1"/>
    <col min="5" max="5" width="13" customWidth="1"/>
    <col min="6" max="6" width="14" customWidth="1"/>
    <col min="7" max="7" width="12" customWidth="1"/>
    <col min="8" max="8" width="34" customWidth="1"/>
  </cols>
  <sheetData>
    <row r="1" spans="1:8" ht="6" customHeight="1" x14ac:dyDescent="0.25"/>
    <row r="2" spans="1:8" ht="33.75" customHeight="1" x14ac:dyDescent="0.25">
      <c r="A2" s="68" t="s">
        <v>122</v>
      </c>
      <c r="B2" s="68"/>
      <c r="C2" s="68"/>
      <c r="D2" s="68"/>
      <c r="E2" s="68"/>
      <c r="F2" s="68"/>
      <c r="G2" s="68"/>
      <c r="H2" s="68"/>
    </row>
    <row r="3" spans="1:8" ht="30" customHeight="1" x14ac:dyDescent="0.25">
      <c r="A3" s="69" t="s">
        <v>123</v>
      </c>
      <c r="B3" s="69"/>
      <c r="C3" s="69"/>
      <c r="D3" s="69"/>
      <c r="E3" s="69"/>
      <c r="F3" s="69"/>
      <c r="G3" s="69"/>
      <c r="H3" s="69"/>
    </row>
    <row r="4" spans="1:8" ht="6" customHeight="1" x14ac:dyDescent="0.25"/>
    <row r="5" spans="1:8" ht="25.5" customHeight="1" x14ac:dyDescent="0.25">
      <c r="A5" s="37" t="s">
        <v>124</v>
      </c>
      <c r="B5" s="37" t="s">
        <v>125</v>
      </c>
      <c r="C5" s="37" t="s">
        <v>126</v>
      </c>
      <c r="D5" s="37" t="s">
        <v>127</v>
      </c>
      <c r="E5" s="37" t="s">
        <v>128</v>
      </c>
      <c r="F5" s="37" t="s">
        <v>52</v>
      </c>
      <c r="G5" s="37" t="s">
        <v>129</v>
      </c>
      <c r="H5" s="37" t="s">
        <v>53</v>
      </c>
    </row>
    <row r="6" spans="1:8" ht="19.5" customHeight="1" x14ac:dyDescent="0.25">
      <c r="A6" s="61">
        <v>1</v>
      </c>
      <c r="B6" s="27" t="s">
        <v>130</v>
      </c>
      <c r="C6" s="39" t="s">
        <v>131</v>
      </c>
      <c r="D6" s="40" t="s">
        <v>132</v>
      </c>
      <c r="E6" s="62">
        <f>Übersicht!$D$6-380</f>
        <v>45974</v>
      </c>
      <c r="F6" s="40" t="s">
        <v>15</v>
      </c>
      <c r="G6" s="40" t="s">
        <v>133</v>
      </c>
      <c r="H6" s="41" t="s">
        <v>134</v>
      </c>
    </row>
    <row r="7" spans="1:8" ht="19.5" customHeight="1" x14ac:dyDescent="0.25">
      <c r="A7" s="63">
        <v>2</v>
      </c>
      <c r="B7" s="31" t="s">
        <v>135</v>
      </c>
      <c r="C7" s="49" t="s">
        <v>131</v>
      </c>
      <c r="D7" s="50" t="s">
        <v>132</v>
      </c>
      <c r="E7" s="64">
        <f>Übersicht!$D$6-380</f>
        <v>45974</v>
      </c>
      <c r="F7" s="50" t="s">
        <v>15</v>
      </c>
      <c r="G7" s="50" t="s">
        <v>133</v>
      </c>
      <c r="H7" s="51" t="s">
        <v>136</v>
      </c>
    </row>
    <row r="8" spans="1:8" ht="19.5" customHeight="1" x14ac:dyDescent="0.25">
      <c r="A8" s="61">
        <v>3</v>
      </c>
      <c r="B8" s="27" t="s">
        <v>137</v>
      </c>
      <c r="C8" s="39" t="s">
        <v>131</v>
      </c>
      <c r="D8" s="40" t="s">
        <v>132</v>
      </c>
      <c r="E8" s="62">
        <f>Übersicht!$D$6-370</f>
        <v>45984</v>
      </c>
      <c r="F8" s="40" t="s">
        <v>15</v>
      </c>
      <c r="G8" s="40" t="s">
        <v>133</v>
      </c>
      <c r="H8" s="41" t="s">
        <v>138</v>
      </c>
    </row>
    <row r="9" spans="1:8" ht="19.5" customHeight="1" x14ac:dyDescent="0.25">
      <c r="A9" s="63">
        <v>4</v>
      </c>
      <c r="B9" s="31" t="s">
        <v>139</v>
      </c>
      <c r="C9" s="49" t="s">
        <v>131</v>
      </c>
      <c r="D9" s="50" t="s">
        <v>132</v>
      </c>
      <c r="E9" s="64">
        <f>Übersicht!$D$6-360</f>
        <v>45994</v>
      </c>
      <c r="F9" s="50" t="s">
        <v>15</v>
      </c>
      <c r="G9" s="50" t="s">
        <v>140</v>
      </c>
      <c r="H9" s="51"/>
    </row>
    <row r="10" spans="1:8" ht="19.5" customHeight="1" x14ac:dyDescent="0.25">
      <c r="A10" s="61">
        <v>5</v>
      </c>
      <c r="B10" s="27" t="s">
        <v>141</v>
      </c>
      <c r="C10" s="39" t="s">
        <v>142</v>
      </c>
      <c r="D10" s="40" t="s">
        <v>143</v>
      </c>
      <c r="E10" s="62">
        <f>Übersicht!$D$6-280</f>
        <v>46074</v>
      </c>
      <c r="F10" s="40" t="s">
        <v>15</v>
      </c>
      <c r="G10" s="40" t="s">
        <v>133</v>
      </c>
      <c r="H10" s="41"/>
    </row>
    <row r="11" spans="1:8" ht="19.5" customHeight="1" x14ac:dyDescent="0.25">
      <c r="A11" s="63">
        <v>6</v>
      </c>
      <c r="B11" s="31" t="s">
        <v>144</v>
      </c>
      <c r="C11" s="49" t="s">
        <v>142</v>
      </c>
      <c r="D11" s="50" t="s">
        <v>145</v>
      </c>
      <c r="E11" s="64">
        <f>Übersicht!$D$6-275</f>
        <v>46079</v>
      </c>
      <c r="F11" s="50" t="s">
        <v>15</v>
      </c>
      <c r="G11" s="50" t="s">
        <v>133</v>
      </c>
      <c r="H11" s="51"/>
    </row>
    <row r="12" spans="1:8" ht="19.5" customHeight="1" x14ac:dyDescent="0.25">
      <c r="A12" s="61">
        <v>7</v>
      </c>
      <c r="B12" s="27" t="s">
        <v>146</v>
      </c>
      <c r="C12" s="39" t="s">
        <v>142</v>
      </c>
      <c r="D12" s="40" t="s">
        <v>132</v>
      </c>
      <c r="E12" s="62">
        <f>Übersicht!$D$6-270</f>
        <v>46084</v>
      </c>
      <c r="F12" s="40" t="s">
        <v>15</v>
      </c>
      <c r="G12" s="40" t="s">
        <v>133</v>
      </c>
      <c r="H12" s="41" t="s">
        <v>147</v>
      </c>
    </row>
    <row r="13" spans="1:8" ht="19.5" customHeight="1" x14ac:dyDescent="0.25">
      <c r="A13" s="63">
        <v>8</v>
      </c>
      <c r="B13" s="31" t="s">
        <v>148</v>
      </c>
      <c r="C13" s="49" t="s">
        <v>142</v>
      </c>
      <c r="D13" s="50" t="s">
        <v>143</v>
      </c>
      <c r="E13" s="64">
        <f>Übersicht!$D$6-265</f>
        <v>46089</v>
      </c>
      <c r="F13" s="50" t="s">
        <v>15</v>
      </c>
      <c r="G13" s="50" t="s">
        <v>140</v>
      </c>
      <c r="H13" s="51"/>
    </row>
    <row r="14" spans="1:8" ht="19.5" customHeight="1" x14ac:dyDescent="0.25">
      <c r="A14" s="61">
        <v>9</v>
      </c>
      <c r="B14" s="27" t="s">
        <v>149</v>
      </c>
      <c r="C14" s="39" t="s">
        <v>150</v>
      </c>
      <c r="D14" s="40" t="s">
        <v>143</v>
      </c>
      <c r="E14" s="62">
        <f>Übersicht!$D$6-185</f>
        <v>46169</v>
      </c>
      <c r="F14" s="40" t="s">
        <v>15</v>
      </c>
      <c r="G14" s="40" t="s">
        <v>133</v>
      </c>
      <c r="H14" s="41" t="s">
        <v>151</v>
      </c>
    </row>
    <row r="15" spans="1:8" ht="19.5" customHeight="1" x14ac:dyDescent="0.25">
      <c r="A15" s="63">
        <v>10</v>
      </c>
      <c r="B15" s="31" t="s">
        <v>152</v>
      </c>
      <c r="C15" s="49" t="s">
        <v>150</v>
      </c>
      <c r="D15" s="50" t="s">
        <v>145</v>
      </c>
      <c r="E15" s="64">
        <f>Übersicht!$D$6-180</f>
        <v>46174</v>
      </c>
      <c r="F15" s="50" t="s">
        <v>15</v>
      </c>
      <c r="G15" s="50" t="s">
        <v>140</v>
      </c>
      <c r="H15" s="51"/>
    </row>
    <row r="16" spans="1:8" ht="19.5" customHeight="1" x14ac:dyDescent="0.25">
      <c r="A16" s="61">
        <v>11</v>
      </c>
      <c r="B16" s="27" t="s">
        <v>153</v>
      </c>
      <c r="C16" s="39" t="s">
        <v>150</v>
      </c>
      <c r="D16" s="40" t="s">
        <v>145</v>
      </c>
      <c r="E16" s="62">
        <f>Übersicht!$D$6-178</f>
        <v>46176</v>
      </c>
      <c r="F16" s="40" t="s">
        <v>15</v>
      </c>
      <c r="G16" s="40" t="s">
        <v>140</v>
      </c>
      <c r="H16" s="41"/>
    </row>
    <row r="17" spans="1:8" ht="19.5" customHeight="1" x14ac:dyDescent="0.25">
      <c r="A17" s="63">
        <v>12</v>
      </c>
      <c r="B17" s="31" t="s">
        <v>154</v>
      </c>
      <c r="C17" s="49" t="s">
        <v>150</v>
      </c>
      <c r="D17" s="50" t="s">
        <v>132</v>
      </c>
      <c r="E17" s="64">
        <f>Übersicht!$D$6-175</f>
        <v>46179</v>
      </c>
      <c r="F17" s="50" t="s">
        <v>15</v>
      </c>
      <c r="G17" s="50" t="s">
        <v>133</v>
      </c>
      <c r="H17" s="51" t="s">
        <v>155</v>
      </c>
    </row>
    <row r="18" spans="1:8" ht="19.5" customHeight="1" x14ac:dyDescent="0.25">
      <c r="A18" s="61">
        <v>13</v>
      </c>
      <c r="B18" s="27" t="s">
        <v>156</v>
      </c>
      <c r="C18" s="39" t="s">
        <v>157</v>
      </c>
      <c r="D18" s="40" t="s">
        <v>143</v>
      </c>
      <c r="E18" s="62">
        <f>Übersicht!$D$6-125</f>
        <v>46229</v>
      </c>
      <c r="F18" s="40" t="s">
        <v>15</v>
      </c>
      <c r="G18" s="40" t="s">
        <v>133</v>
      </c>
      <c r="H18" s="41"/>
    </row>
    <row r="19" spans="1:8" ht="19.5" customHeight="1" x14ac:dyDescent="0.25">
      <c r="A19" s="63">
        <v>14</v>
      </c>
      <c r="B19" s="31" t="s">
        <v>158</v>
      </c>
      <c r="C19" s="49" t="s">
        <v>157</v>
      </c>
      <c r="D19" s="50" t="s">
        <v>132</v>
      </c>
      <c r="E19" s="64">
        <f>Übersicht!$D$6-122</f>
        <v>46232</v>
      </c>
      <c r="F19" s="50" t="s">
        <v>15</v>
      </c>
      <c r="G19" s="50" t="s">
        <v>140</v>
      </c>
      <c r="H19" s="51" t="s">
        <v>159</v>
      </c>
    </row>
    <row r="20" spans="1:8" ht="19.5" customHeight="1" x14ac:dyDescent="0.25">
      <c r="A20" s="61">
        <v>15</v>
      </c>
      <c r="B20" s="27" t="s">
        <v>160</v>
      </c>
      <c r="C20" s="39" t="s">
        <v>157</v>
      </c>
      <c r="D20" s="40" t="s">
        <v>143</v>
      </c>
      <c r="E20" s="62">
        <f>Übersicht!$D$6-120</f>
        <v>46234</v>
      </c>
      <c r="F20" s="40" t="s">
        <v>161</v>
      </c>
      <c r="G20" s="40" t="s">
        <v>140</v>
      </c>
      <c r="H20" s="41" t="s">
        <v>162</v>
      </c>
    </row>
    <row r="21" spans="1:8" ht="19.5" customHeight="1" x14ac:dyDescent="0.25">
      <c r="A21" s="63">
        <v>16</v>
      </c>
      <c r="B21" s="31" t="s">
        <v>163</v>
      </c>
      <c r="C21" s="49" t="s">
        <v>164</v>
      </c>
      <c r="D21" s="50" t="s">
        <v>132</v>
      </c>
      <c r="E21" s="64">
        <f>Übersicht!$D$6-95</f>
        <v>46259</v>
      </c>
      <c r="F21" s="50" t="s">
        <v>15</v>
      </c>
      <c r="G21" s="50" t="s">
        <v>133</v>
      </c>
      <c r="H21" s="51" t="s">
        <v>165</v>
      </c>
    </row>
    <row r="22" spans="1:8" ht="19.5" customHeight="1" x14ac:dyDescent="0.25">
      <c r="A22" s="61">
        <v>17</v>
      </c>
      <c r="B22" s="27" t="s">
        <v>166</v>
      </c>
      <c r="C22" s="39" t="s">
        <v>164</v>
      </c>
      <c r="D22" s="40" t="s">
        <v>143</v>
      </c>
      <c r="E22" s="62">
        <f>Übersicht!$D$6-92</f>
        <v>46262</v>
      </c>
      <c r="F22" s="40" t="s">
        <v>161</v>
      </c>
      <c r="G22" s="40" t="s">
        <v>140</v>
      </c>
      <c r="H22" s="41" t="s">
        <v>167</v>
      </c>
    </row>
    <row r="23" spans="1:8" ht="19.5" customHeight="1" x14ac:dyDescent="0.25">
      <c r="A23" s="63">
        <v>18</v>
      </c>
      <c r="B23" s="31" t="s">
        <v>168</v>
      </c>
      <c r="C23" s="49" t="s">
        <v>164</v>
      </c>
      <c r="D23" s="50" t="s">
        <v>145</v>
      </c>
      <c r="E23" s="64">
        <f>Übersicht!$D$6-90</f>
        <v>46264</v>
      </c>
      <c r="F23" s="50" t="s">
        <v>18</v>
      </c>
      <c r="G23" s="50" t="s">
        <v>169</v>
      </c>
      <c r="H23" s="51" t="s">
        <v>170</v>
      </c>
    </row>
    <row r="24" spans="1:8" ht="19.5" customHeight="1" x14ac:dyDescent="0.25">
      <c r="A24" s="61">
        <v>19</v>
      </c>
      <c r="B24" s="27" t="s">
        <v>171</v>
      </c>
      <c r="C24" s="39" t="s">
        <v>172</v>
      </c>
      <c r="D24" s="40" t="s">
        <v>132</v>
      </c>
      <c r="E24" s="62">
        <f>Übersicht!$D$6-62</f>
        <v>46292</v>
      </c>
      <c r="F24" s="40" t="s">
        <v>18</v>
      </c>
      <c r="G24" s="40" t="s">
        <v>140</v>
      </c>
      <c r="H24" s="41" t="s">
        <v>173</v>
      </c>
    </row>
    <row r="25" spans="1:8" ht="19.5" customHeight="1" x14ac:dyDescent="0.25">
      <c r="A25" s="63">
        <v>20</v>
      </c>
      <c r="B25" s="31" t="s">
        <v>174</v>
      </c>
      <c r="C25" s="49" t="s">
        <v>172</v>
      </c>
      <c r="D25" s="50" t="s">
        <v>175</v>
      </c>
      <c r="E25" s="64">
        <f>Übersicht!$D$6-60</f>
        <v>46294</v>
      </c>
      <c r="F25" s="50" t="s">
        <v>18</v>
      </c>
      <c r="G25" s="50" t="s">
        <v>140</v>
      </c>
      <c r="H25" s="51"/>
    </row>
    <row r="26" spans="1:8" ht="19.5" customHeight="1" x14ac:dyDescent="0.25">
      <c r="A26" s="61">
        <v>21</v>
      </c>
      <c r="B26" s="27" t="s">
        <v>176</v>
      </c>
      <c r="C26" s="39" t="s">
        <v>172</v>
      </c>
      <c r="D26" s="40" t="s">
        <v>145</v>
      </c>
      <c r="E26" s="62">
        <f>Übersicht!$D$6-58</f>
        <v>46296</v>
      </c>
      <c r="F26" s="40" t="s">
        <v>18</v>
      </c>
      <c r="G26" s="40" t="s">
        <v>169</v>
      </c>
      <c r="H26" s="41"/>
    </row>
    <row r="27" spans="1:8" ht="19.5" customHeight="1" x14ac:dyDescent="0.25">
      <c r="A27" s="63">
        <v>22</v>
      </c>
      <c r="B27" s="31" t="s">
        <v>177</v>
      </c>
      <c r="C27" s="49" t="s">
        <v>178</v>
      </c>
      <c r="D27" s="50" t="s">
        <v>143</v>
      </c>
      <c r="E27" s="64">
        <f>Übersicht!$D$6-32</f>
        <v>46322</v>
      </c>
      <c r="F27" s="50" t="s">
        <v>18</v>
      </c>
      <c r="G27" s="50" t="s">
        <v>133</v>
      </c>
      <c r="H27" s="51" t="s">
        <v>179</v>
      </c>
    </row>
    <row r="28" spans="1:8" ht="19.5" customHeight="1" x14ac:dyDescent="0.25">
      <c r="A28" s="61">
        <v>23</v>
      </c>
      <c r="B28" s="27" t="s">
        <v>180</v>
      </c>
      <c r="C28" s="39" t="s">
        <v>178</v>
      </c>
      <c r="D28" s="40" t="s">
        <v>132</v>
      </c>
      <c r="E28" s="62">
        <f>Übersicht!$D$6-30</f>
        <v>46324</v>
      </c>
      <c r="F28" s="40" t="s">
        <v>18</v>
      </c>
      <c r="G28" s="40" t="s">
        <v>133</v>
      </c>
      <c r="H28" s="41" t="s">
        <v>181</v>
      </c>
    </row>
    <row r="29" spans="1:8" ht="19.5" customHeight="1" x14ac:dyDescent="0.25">
      <c r="A29" s="63">
        <v>24</v>
      </c>
      <c r="B29" s="31" t="s">
        <v>182</v>
      </c>
      <c r="C29" s="49" t="s">
        <v>178</v>
      </c>
      <c r="D29" s="50" t="s">
        <v>132</v>
      </c>
      <c r="E29" s="64">
        <f>Übersicht!$D$6-28</f>
        <v>46326</v>
      </c>
      <c r="F29" s="50" t="s">
        <v>18</v>
      </c>
      <c r="G29" s="50" t="s">
        <v>133</v>
      </c>
      <c r="H29" s="51"/>
    </row>
    <row r="30" spans="1:8" ht="19.5" customHeight="1" x14ac:dyDescent="0.25">
      <c r="A30" s="61">
        <v>25</v>
      </c>
      <c r="B30" s="27" t="s">
        <v>183</v>
      </c>
      <c r="C30" s="39" t="s">
        <v>178</v>
      </c>
      <c r="D30" s="40" t="s">
        <v>145</v>
      </c>
      <c r="E30" s="62">
        <f>Übersicht!$D$6-25</f>
        <v>46329</v>
      </c>
      <c r="F30" s="40" t="s">
        <v>18</v>
      </c>
      <c r="G30" s="40" t="s">
        <v>140</v>
      </c>
      <c r="H30" s="41"/>
    </row>
    <row r="31" spans="1:8" ht="19.5" customHeight="1" x14ac:dyDescent="0.25">
      <c r="A31" s="63">
        <v>26</v>
      </c>
      <c r="B31" s="31" t="s">
        <v>184</v>
      </c>
      <c r="C31" s="49" t="s">
        <v>185</v>
      </c>
      <c r="D31" s="50" t="s">
        <v>132</v>
      </c>
      <c r="E31" s="64">
        <f>Übersicht!$D$6-6</f>
        <v>46348</v>
      </c>
      <c r="F31" s="50" t="s">
        <v>18</v>
      </c>
      <c r="G31" s="50" t="s">
        <v>140</v>
      </c>
      <c r="H31" s="51"/>
    </row>
    <row r="32" spans="1:8" ht="19.5" customHeight="1" x14ac:dyDescent="0.25">
      <c r="A32" s="61">
        <v>27</v>
      </c>
      <c r="B32" s="27" t="s">
        <v>186</v>
      </c>
      <c r="C32" s="39" t="s">
        <v>185</v>
      </c>
      <c r="D32" s="40" t="s">
        <v>143</v>
      </c>
      <c r="E32" s="62">
        <f>Übersicht!$D$6-5</f>
        <v>46349</v>
      </c>
      <c r="F32" s="40" t="s">
        <v>18</v>
      </c>
      <c r="G32" s="40" t="s">
        <v>133</v>
      </c>
      <c r="H32" s="41"/>
    </row>
    <row r="33" spans="1:8" ht="19.5" customHeight="1" x14ac:dyDescent="0.25">
      <c r="A33" s="63">
        <v>28</v>
      </c>
      <c r="B33" s="31" t="s">
        <v>187</v>
      </c>
      <c r="C33" s="49" t="s">
        <v>185</v>
      </c>
      <c r="D33" s="50" t="s">
        <v>175</v>
      </c>
      <c r="E33" s="64">
        <f>Übersicht!$D$6-4</f>
        <v>46350</v>
      </c>
      <c r="F33" s="50" t="s">
        <v>18</v>
      </c>
      <c r="G33" s="50" t="s">
        <v>169</v>
      </c>
      <c r="H33" s="51" t="s">
        <v>188</v>
      </c>
    </row>
    <row r="34" spans="1:8" ht="19.5" customHeight="1" x14ac:dyDescent="0.25">
      <c r="A34" s="61">
        <v>29</v>
      </c>
      <c r="B34" s="27" t="s">
        <v>189</v>
      </c>
      <c r="C34" s="39" t="s">
        <v>190</v>
      </c>
      <c r="D34" s="40" t="s">
        <v>132</v>
      </c>
      <c r="E34" s="62">
        <f>Übersicht!$D$6-0</f>
        <v>46354</v>
      </c>
      <c r="F34" s="40" t="s">
        <v>18</v>
      </c>
      <c r="G34" s="40" t="s">
        <v>133</v>
      </c>
      <c r="H34" s="41"/>
    </row>
    <row r="35" spans="1:8" ht="19.5" customHeight="1" x14ac:dyDescent="0.25">
      <c r="A35" s="63">
        <v>30</v>
      </c>
      <c r="B35" s="31" t="s">
        <v>191</v>
      </c>
      <c r="C35" s="49" t="s">
        <v>192</v>
      </c>
      <c r="D35" s="50" t="s">
        <v>132</v>
      </c>
      <c r="E35" s="64">
        <f>Übersicht!$D$6+14</f>
        <v>46368</v>
      </c>
      <c r="F35" s="50" t="s">
        <v>18</v>
      </c>
      <c r="G35" s="50" t="s">
        <v>169</v>
      </c>
      <c r="H35" s="51" t="s">
        <v>193</v>
      </c>
    </row>
  </sheetData>
  <mergeCells count="2">
    <mergeCell ref="A2:H2"/>
    <mergeCell ref="A3:H3"/>
  </mergeCells>
  <conditionalFormatting sqref="E6:E35">
    <cfRule type="expression" dxfId="13" priority="6">
      <formula>AND($E6&lt;TODAY(),$F6&lt;&gt;"Erledigt")</formula>
    </cfRule>
  </conditionalFormatting>
  <conditionalFormatting sqref="F6:F35">
    <cfRule type="cellIs" dxfId="12" priority="2" operator="equal">
      <formula>"Erledigt"</formula>
    </cfRule>
    <cfRule type="cellIs" dxfId="11" priority="3" operator="equal">
      <formula>"In Arbeit"</formula>
    </cfRule>
    <cfRule type="cellIs" dxfId="10" priority="4" operator="equal">
      <formula>"Offen"</formula>
    </cfRule>
  </conditionalFormatting>
  <conditionalFormatting sqref="G6:G35">
    <cfRule type="cellIs" dxfId="9" priority="5" operator="equal">
      <formula>"Hoch"</formula>
    </cfRule>
  </conditionalFormatting>
  <dataValidations count="3">
    <dataValidation type="list" allowBlank="1" sqref="D6:D156" xr:uid="{00000000-0002-0000-0200-000000000000}">
      <formula1>"Braut,Bräutigam,Beide,Trauzeugen"</formula1>
      <formula2>0</formula2>
    </dataValidation>
    <dataValidation type="list" allowBlank="1" sqref="F6:F156" xr:uid="{00000000-0002-0000-0200-000001000000}">
      <formula1>"Offen,In Arbeit,Erledigt"</formula1>
      <formula2>0</formula2>
    </dataValidation>
    <dataValidation type="list" allowBlank="1" sqref="G6:G156" xr:uid="{00000000-0002-0000-0200-000002000000}">
      <formula1>"Hoch,Mittel,Niedrig"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8935A"/>
    <pageSetUpPr fitToPage="1"/>
  </sheetPr>
  <dimension ref="A1:J2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5" customWidth="1"/>
    <col min="2" max="2" width="30" customWidth="1"/>
    <col min="3" max="3" width="20" customWidth="1"/>
    <col min="4" max="5" width="12" customWidth="1"/>
    <col min="6" max="7" width="14" customWidth="1"/>
    <col min="8" max="8" width="20" customWidth="1"/>
    <col min="9" max="9" width="8" customWidth="1"/>
    <col min="10" max="10" width="26" customWidth="1"/>
  </cols>
  <sheetData>
    <row r="1" spans="1:10" ht="6" customHeight="1" x14ac:dyDescent="0.25"/>
    <row r="2" spans="1:10" ht="33.75" customHeight="1" x14ac:dyDescent="0.25">
      <c r="A2" s="68" t="s">
        <v>194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30" customHeight="1" x14ac:dyDescent="0.25">
      <c r="A3" s="69" t="s">
        <v>195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6" customHeight="1" x14ac:dyDescent="0.25"/>
    <row r="5" spans="1:10" ht="25.5" customHeight="1" x14ac:dyDescent="0.25">
      <c r="A5" s="37" t="s">
        <v>124</v>
      </c>
      <c r="B5" s="37" t="s">
        <v>196</v>
      </c>
      <c r="C5" s="37" t="s">
        <v>23</v>
      </c>
      <c r="D5" s="37" t="s">
        <v>197</v>
      </c>
      <c r="E5" s="37" t="s">
        <v>198</v>
      </c>
      <c r="F5" s="37" t="s">
        <v>199</v>
      </c>
      <c r="G5" s="37" t="s">
        <v>14</v>
      </c>
      <c r="H5" s="37" t="s">
        <v>200</v>
      </c>
      <c r="I5" s="37" t="s">
        <v>201</v>
      </c>
      <c r="J5" s="37" t="s">
        <v>53</v>
      </c>
    </row>
    <row r="6" spans="1:10" ht="19.5" customHeight="1" x14ac:dyDescent="0.25">
      <c r="A6" s="61">
        <v>1</v>
      </c>
      <c r="B6" s="27" t="s">
        <v>202</v>
      </c>
      <c r="C6" s="39" t="s">
        <v>203</v>
      </c>
      <c r="D6" s="40">
        <v>2</v>
      </c>
      <c r="E6" s="40" t="s">
        <v>204</v>
      </c>
      <c r="F6" s="40" t="s">
        <v>205</v>
      </c>
      <c r="G6" s="40">
        <v>2</v>
      </c>
      <c r="H6" s="27" t="s">
        <v>206</v>
      </c>
      <c r="I6" s="40" t="s">
        <v>207</v>
      </c>
      <c r="J6" s="41"/>
    </row>
    <row r="7" spans="1:10" ht="19.5" customHeight="1" x14ac:dyDescent="0.25">
      <c r="A7" s="63">
        <v>2</v>
      </c>
      <c r="B7" s="31" t="s">
        <v>208</v>
      </c>
      <c r="C7" s="49" t="s">
        <v>209</v>
      </c>
      <c r="D7" s="50">
        <v>2</v>
      </c>
      <c r="E7" s="50" t="s">
        <v>204</v>
      </c>
      <c r="F7" s="50" t="s">
        <v>205</v>
      </c>
      <c r="G7" s="50">
        <v>2</v>
      </c>
      <c r="H7" s="31" t="s">
        <v>206</v>
      </c>
      <c r="I7" s="50" t="s">
        <v>207</v>
      </c>
      <c r="J7" s="51"/>
    </row>
    <row r="8" spans="1:10" ht="19.5" customHeight="1" x14ac:dyDescent="0.25">
      <c r="A8" s="61">
        <v>3</v>
      </c>
      <c r="B8" s="27" t="s">
        <v>210</v>
      </c>
      <c r="C8" s="39" t="s">
        <v>203</v>
      </c>
      <c r="D8" s="40">
        <v>1</v>
      </c>
      <c r="E8" s="40" t="s">
        <v>204</v>
      </c>
      <c r="F8" s="40" t="s">
        <v>205</v>
      </c>
      <c r="G8" s="40">
        <v>1</v>
      </c>
      <c r="H8" s="27" t="s">
        <v>206</v>
      </c>
      <c r="I8" s="40" t="s">
        <v>211</v>
      </c>
      <c r="J8" s="41" t="s">
        <v>212</v>
      </c>
    </row>
    <row r="9" spans="1:10" ht="19.5" customHeight="1" x14ac:dyDescent="0.25">
      <c r="A9" s="63">
        <v>4</v>
      </c>
      <c r="B9" s="31" t="s">
        <v>213</v>
      </c>
      <c r="C9" s="49" t="s">
        <v>203</v>
      </c>
      <c r="D9" s="50">
        <v>2</v>
      </c>
      <c r="E9" s="50" t="s">
        <v>204</v>
      </c>
      <c r="F9" s="50" t="s">
        <v>205</v>
      </c>
      <c r="G9" s="50">
        <v>2</v>
      </c>
      <c r="H9" s="31" t="s">
        <v>214</v>
      </c>
      <c r="I9" s="50" t="s">
        <v>211</v>
      </c>
      <c r="J9" s="51"/>
    </row>
    <row r="10" spans="1:10" ht="19.5" customHeight="1" x14ac:dyDescent="0.25">
      <c r="A10" s="61">
        <v>5</v>
      </c>
      <c r="B10" s="27" t="s">
        <v>215</v>
      </c>
      <c r="C10" s="39" t="s">
        <v>209</v>
      </c>
      <c r="D10" s="40">
        <v>4</v>
      </c>
      <c r="E10" s="40" t="s">
        <v>204</v>
      </c>
      <c r="F10" s="40" t="s">
        <v>205</v>
      </c>
      <c r="G10" s="40">
        <v>4</v>
      </c>
      <c r="H10" s="27" t="s">
        <v>216</v>
      </c>
      <c r="I10" s="40" t="s">
        <v>217</v>
      </c>
      <c r="J10" s="41" t="s">
        <v>218</v>
      </c>
    </row>
    <row r="11" spans="1:10" ht="19.5" customHeight="1" x14ac:dyDescent="0.25">
      <c r="A11" s="63">
        <v>6</v>
      </c>
      <c r="B11" s="31" t="s">
        <v>219</v>
      </c>
      <c r="C11" s="49" t="s">
        <v>209</v>
      </c>
      <c r="D11" s="50">
        <v>4</v>
      </c>
      <c r="E11" s="50" t="s">
        <v>204</v>
      </c>
      <c r="F11" s="50" t="s">
        <v>205</v>
      </c>
      <c r="G11" s="50">
        <v>4</v>
      </c>
      <c r="H11" s="31" t="s">
        <v>206</v>
      </c>
      <c r="I11" s="50" t="s">
        <v>217</v>
      </c>
      <c r="J11" s="51"/>
    </row>
    <row r="12" spans="1:10" ht="19.5" customHeight="1" x14ac:dyDescent="0.25">
      <c r="A12" s="61">
        <v>7</v>
      </c>
      <c r="B12" s="27" t="s">
        <v>220</v>
      </c>
      <c r="C12" s="39" t="s">
        <v>209</v>
      </c>
      <c r="D12" s="40">
        <v>1</v>
      </c>
      <c r="E12" s="40" t="s">
        <v>204</v>
      </c>
      <c r="F12" s="40" t="s">
        <v>205</v>
      </c>
      <c r="G12" s="40">
        <v>1</v>
      </c>
      <c r="H12" s="27" t="s">
        <v>214</v>
      </c>
      <c r="I12" s="40" t="s">
        <v>217</v>
      </c>
      <c r="J12" s="41"/>
    </row>
    <row r="13" spans="1:10" ht="19.5" customHeight="1" x14ac:dyDescent="0.25">
      <c r="A13" s="63">
        <v>8</v>
      </c>
      <c r="B13" s="31" t="s">
        <v>221</v>
      </c>
      <c r="C13" s="49" t="s">
        <v>203</v>
      </c>
      <c r="D13" s="50">
        <v>3</v>
      </c>
      <c r="E13" s="50" t="s">
        <v>204</v>
      </c>
      <c r="F13" s="50" t="s">
        <v>205</v>
      </c>
      <c r="G13" s="50">
        <v>3</v>
      </c>
      <c r="H13" s="31" t="s">
        <v>206</v>
      </c>
      <c r="I13" s="50" t="s">
        <v>211</v>
      </c>
      <c r="J13" s="51"/>
    </row>
    <row r="14" spans="1:10" ht="19.5" customHeight="1" x14ac:dyDescent="0.25">
      <c r="A14" s="61">
        <v>9</v>
      </c>
      <c r="B14" s="27" t="s">
        <v>222</v>
      </c>
      <c r="C14" s="39" t="s">
        <v>223</v>
      </c>
      <c r="D14" s="40">
        <v>2</v>
      </c>
      <c r="E14" s="40" t="s">
        <v>204</v>
      </c>
      <c r="F14" s="40" t="s">
        <v>205</v>
      </c>
      <c r="G14" s="40">
        <v>2</v>
      </c>
      <c r="H14" s="27" t="s">
        <v>206</v>
      </c>
      <c r="I14" s="40" t="s">
        <v>224</v>
      </c>
      <c r="J14" s="41"/>
    </row>
    <row r="15" spans="1:10" ht="19.5" customHeight="1" x14ac:dyDescent="0.25">
      <c r="A15" s="63">
        <v>10</v>
      </c>
      <c r="B15" s="31" t="s">
        <v>225</v>
      </c>
      <c r="C15" s="49" t="s">
        <v>223</v>
      </c>
      <c r="D15" s="50">
        <v>1</v>
      </c>
      <c r="E15" s="50" t="s">
        <v>204</v>
      </c>
      <c r="F15" s="50" t="s">
        <v>226</v>
      </c>
      <c r="G15" s="50">
        <v>0</v>
      </c>
      <c r="H15" s="31" t="s">
        <v>227</v>
      </c>
      <c r="I15" s="50" t="s">
        <v>224</v>
      </c>
      <c r="J15" s="51" t="s">
        <v>228</v>
      </c>
    </row>
    <row r="16" spans="1:10" ht="19.5" customHeight="1" x14ac:dyDescent="0.25">
      <c r="A16" s="61">
        <v>11</v>
      </c>
      <c r="B16" s="27" t="s">
        <v>229</v>
      </c>
      <c r="C16" s="39" t="s">
        <v>223</v>
      </c>
      <c r="D16" s="40">
        <v>1</v>
      </c>
      <c r="E16" s="40" t="s">
        <v>204</v>
      </c>
      <c r="F16" s="40" t="s">
        <v>205</v>
      </c>
      <c r="G16" s="40">
        <v>1</v>
      </c>
      <c r="H16" s="27" t="s">
        <v>230</v>
      </c>
      <c r="I16" s="40" t="s">
        <v>224</v>
      </c>
      <c r="J16" s="41" t="s">
        <v>231</v>
      </c>
    </row>
    <row r="17" spans="1:10" ht="19.5" customHeight="1" x14ac:dyDescent="0.25">
      <c r="A17" s="63">
        <v>12</v>
      </c>
      <c r="B17" s="31" t="s">
        <v>232</v>
      </c>
      <c r="C17" s="49" t="s">
        <v>223</v>
      </c>
      <c r="D17" s="50">
        <v>2</v>
      </c>
      <c r="E17" s="50" t="s">
        <v>204</v>
      </c>
      <c r="F17" s="50" t="s">
        <v>205</v>
      </c>
      <c r="G17" s="50">
        <v>2</v>
      </c>
      <c r="H17" s="31" t="s">
        <v>206</v>
      </c>
      <c r="I17" s="50" t="s">
        <v>233</v>
      </c>
      <c r="J17" s="51"/>
    </row>
    <row r="18" spans="1:10" ht="19.5" customHeight="1" x14ac:dyDescent="0.25">
      <c r="A18" s="61">
        <v>13</v>
      </c>
      <c r="B18" s="27" t="s">
        <v>234</v>
      </c>
      <c r="C18" s="39" t="s">
        <v>223</v>
      </c>
      <c r="D18" s="40">
        <v>2</v>
      </c>
      <c r="E18" s="40" t="s">
        <v>204</v>
      </c>
      <c r="F18" s="40" t="s">
        <v>205</v>
      </c>
      <c r="G18" s="40">
        <v>2</v>
      </c>
      <c r="H18" s="27" t="s">
        <v>214</v>
      </c>
      <c r="I18" s="40" t="s">
        <v>233</v>
      </c>
      <c r="J18" s="41"/>
    </row>
    <row r="19" spans="1:10" ht="19.5" customHeight="1" x14ac:dyDescent="0.25">
      <c r="A19" s="63">
        <v>14</v>
      </c>
      <c r="B19" s="31" t="s">
        <v>235</v>
      </c>
      <c r="C19" s="49" t="s">
        <v>223</v>
      </c>
      <c r="D19" s="50">
        <v>2</v>
      </c>
      <c r="E19" s="50" t="s">
        <v>204</v>
      </c>
      <c r="F19" s="50" t="s">
        <v>226</v>
      </c>
      <c r="G19" s="50">
        <v>0</v>
      </c>
      <c r="H19" s="31" t="s">
        <v>206</v>
      </c>
      <c r="I19" s="50" t="s">
        <v>233</v>
      </c>
      <c r="J19" s="51"/>
    </row>
    <row r="20" spans="1:10" ht="19.5" customHeight="1" x14ac:dyDescent="0.25">
      <c r="A20" s="61">
        <v>15</v>
      </c>
      <c r="B20" s="27" t="s">
        <v>236</v>
      </c>
      <c r="C20" s="39" t="s">
        <v>223</v>
      </c>
      <c r="D20" s="40">
        <v>3</v>
      </c>
      <c r="E20" s="40" t="s">
        <v>204</v>
      </c>
      <c r="F20" s="40" t="s">
        <v>237</v>
      </c>
      <c r="G20" s="40">
        <v>0</v>
      </c>
      <c r="H20" s="27" t="s">
        <v>114</v>
      </c>
      <c r="I20" s="40" t="s">
        <v>114</v>
      </c>
      <c r="J20" s="41" t="s">
        <v>238</v>
      </c>
    </row>
    <row r="21" spans="1:10" ht="19.5" customHeight="1" x14ac:dyDescent="0.25">
      <c r="A21" s="63">
        <v>16</v>
      </c>
      <c r="B21" s="31" t="s">
        <v>239</v>
      </c>
      <c r="C21" s="49" t="s">
        <v>240</v>
      </c>
      <c r="D21" s="50">
        <v>4</v>
      </c>
      <c r="E21" s="50" t="s">
        <v>204</v>
      </c>
      <c r="F21" s="50" t="s">
        <v>226</v>
      </c>
      <c r="G21" s="50">
        <v>0</v>
      </c>
      <c r="H21" s="31" t="s">
        <v>206</v>
      </c>
      <c r="I21" s="50" t="s">
        <v>241</v>
      </c>
      <c r="J21" s="51" t="s">
        <v>242</v>
      </c>
    </row>
    <row r="22" spans="1:10" ht="19.5" customHeight="1" x14ac:dyDescent="0.25">
      <c r="A22" s="61">
        <v>17</v>
      </c>
      <c r="B22" s="27" t="s">
        <v>243</v>
      </c>
      <c r="C22" s="39" t="s">
        <v>240</v>
      </c>
      <c r="D22" s="40">
        <v>1</v>
      </c>
      <c r="E22" s="40" t="s">
        <v>244</v>
      </c>
      <c r="F22" s="40" t="s">
        <v>226</v>
      </c>
      <c r="G22" s="40">
        <v>0</v>
      </c>
      <c r="H22" s="27" t="s">
        <v>206</v>
      </c>
      <c r="I22" s="40" t="s">
        <v>241</v>
      </c>
      <c r="J22" s="41" t="s">
        <v>245</v>
      </c>
    </row>
    <row r="23" spans="1:10" ht="19.5" customHeight="1" x14ac:dyDescent="0.25">
      <c r="A23" s="63">
        <v>18</v>
      </c>
      <c r="B23" s="31" t="s">
        <v>246</v>
      </c>
      <c r="C23" s="49" t="s">
        <v>247</v>
      </c>
      <c r="D23" s="50">
        <v>5</v>
      </c>
      <c r="E23" s="50" t="s">
        <v>244</v>
      </c>
      <c r="F23" s="50" t="s">
        <v>226</v>
      </c>
      <c r="G23" s="50">
        <v>0</v>
      </c>
      <c r="H23" s="31" t="s">
        <v>206</v>
      </c>
      <c r="I23" s="50" t="s">
        <v>248</v>
      </c>
      <c r="J23" s="51" t="s">
        <v>249</v>
      </c>
    </row>
    <row r="24" spans="1:10" ht="24" customHeight="1" x14ac:dyDescent="0.25">
      <c r="A24" s="59"/>
      <c r="B24" s="71" t="s">
        <v>36</v>
      </c>
      <c r="C24" s="71"/>
      <c r="D24" s="65">
        <f>SUM(D6:D23)</f>
        <v>42</v>
      </c>
      <c r="E24" s="59"/>
      <c r="F24" s="59"/>
      <c r="G24" s="65">
        <f>SUM(G6:G23)</f>
        <v>26</v>
      </c>
      <c r="H24" s="59"/>
      <c r="I24" s="59"/>
      <c r="J24" s="59"/>
    </row>
  </sheetData>
  <mergeCells count="3">
    <mergeCell ref="A2:J2"/>
    <mergeCell ref="A3:J3"/>
    <mergeCell ref="B24:C24"/>
  </mergeCells>
  <conditionalFormatting sqref="F6:F23">
    <cfRule type="cellIs" dxfId="8" priority="2" operator="equal">
      <formula>"Zugesagt"</formula>
    </cfRule>
    <cfRule type="cellIs" dxfId="7" priority="3" operator="equal">
      <formula>"Abgesagt"</formula>
    </cfRule>
    <cfRule type="cellIs" dxfId="6" priority="4" operator="equal">
      <formula>"Ausstehend"</formula>
    </cfRule>
  </conditionalFormatting>
  <dataValidations count="4">
    <dataValidation type="list" allowBlank="1" sqref="C6:C156" xr:uid="{00000000-0002-0000-0300-000000000000}">
      <formula1>"Familie Braut,Familie Bräutigam,Freunde,Kollegen,Sonstige"</formula1>
      <formula2>0</formula2>
    </dataValidation>
    <dataValidation type="list" allowBlank="1" sqref="E6:E156" xr:uid="{00000000-0002-0000-0300-000001000000}">
      <formula1>"Ja,Nein"</formula1>
      <formula2>0</formula2>
    </dataValidation>
    <dataValidation type="list" allowBlank="1" sqref="F6:F156" xr:uid="{00000000-0002-0000-0300-000002000000}">
      <formula1>"Zugesagt,Abgesagt,Ausstehend"</formula1>
      <formula2>0</formula2>
    </dataValidation>
    <dataValidation type="list" allowBlank="1" sqref="H6:H156" xr:uid="{00000000-0002-0000-0300-000003000000}">
      <formula1>"Standard,Vegetarisch,Vegan,Kinderteller,Glutenfrei"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A6D3B"/>
    <pageSetUpPr fitToPage="1"/>
  </sheetPr>
  <dimension ref="A1:I1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18" customWidth="1"/>
    <col min="2" max="2" width="27" customWidth="1"/>
    <col min="3" max="3" width="20" customWidth="1"/>
    <col min="4" max="4" width="18" customWidth="1"/>
    <col min="5" max="5" width="30" customWidth="1"/>
    <col min="6" max="6" width="13" customWidth="1"/>
    <col min="7" max="7" width="18" customWidth="1"/>
    <col min="8" max="8" width="10" customWidth="1"/>
    <col min="9" max="9" width="28" customWidth="1"/>
  </cols>
  <sheetData>
    <row r="1" spans="1:9" ht="6" customHeight="1" x14ac:dyDescent="0.25"/>
    <row r="2" spans="1:9" ht="33.75" customHeight="1" x14ac:dyDescent="0.25">
      <c r="A2" s="68" t="s">
        <v>250</v>
      </c>
      <c r="B2" s="68"/>
      <c r="C2" s="68"/>
      <c r="D2" s="68"/>
      <c r="E2" s="68"/>
      <c r="F2" s="68"/>
      <c r="G2" s="68"/>
      <c r="H2" s="68"/>
      <c r="I2" s="68"/>
    </row>
    <row r="3" spans="1:9" ht="30" customHeight="1" x14ac:dyDescent="0.25">
      <c r="A3" s="69" t="s">
        <v>251</v>
      </c>
      <c r="B3" s="69"/>
      <c r="C3" s="69"/>
      <c r="D3" s="69"/>
      <c r="E3" s="69"/>
      <c r="F3" s="69"/>
      <c r="G3" s="69"/>
      <c r="H3" s="69"/>
      <c r="I3" s="69"/>
    </row>
    <row r="4" spans="1:9" ht="6" customHeight="1" x14ac:dyDescent="0.25"/>
    <row r="5" spans="1:9" ht="25.5" customHeight="1" x14ac:dyDescent="0.25">
      <c r="A5" s="37" t="s">
        <v>23</v>
      </c>
      <c r="B5" s="37" t="s">
        <v>252</v>
      </c>
      <c r="C5" s="37" t="s">
        <v>253</v>
      </c>
      <c r="D5" s="37" t="s">
        <v>254</v>
      </c>
      <c r="E5" s="37" t="s">
        <v>255</v>
      </c>
      <c r="F5" s="37" t="s">
        <v>256</v>
      </c>
      <c r="G5" s="37" t="s">
        <v>52</v>
      </c>
      <c r="H5" s="37" t="s">
        <v>257</v>
      </c>
      <c r="I5" s="37" t="s">
        <v>53</v>
      </c>
    </row>
    <row r="6" spans="1:9" ht="19.5" customHeight="1" x14ac:dyDescent="0.25">
      <c r="A6" s="38" t="s">
        <v>258</v>
      </c>
      <c r="B6" s="27" t="s">
        <v>55</v>
      </c>
      <c r="C6" s="27" t="s">
        <v>259</v>
      </c>
      <c r="D6" s="39" t="s">
        <v>260</v>
      </c>
      <c r="E6" s="39" t="s">
        <v>261</v>
      </c>
      <c r="F6" s="28">
        <v>3800</v>
      </c>
      <c r="G6" s="40" t="s">
        <v>56</v>
      </c>
      <c r="H6" s="40" t="s">
        <v>204</v>
      </c>
      <c r="I6" s="41" t="s">
        <v>262</v>
      </c>
    </row>
    <row r="7" spans="1:9" ht="19.5" customHeight="1" x14ac:dyDescent="0.25">
      <c r="A7" s="66" t="s">
        <v>263</v>
      </c>
      <c r="B7" s="31" t="s">
        <v>63</v>
      </c>
      <c r="C7" s="31" t="s">
        <v>264</v>
      </c>
      <c r="D7" s="49" t="s">
        <v>265</v>
      </c>
      <c r="E7" s="49" t="s">
        <v>266</v>
      </c>
      <c r="F7" s="32">
        <v>7150</v>
      </c>
      <c r="G7" s="50" t="s">
        <v>56</v>
      </c>
      <c r="H7" s="50" t="s">
        <v>204</v>
      </c>
      <c r="I7" s="51" t="s">
        <v>267</v>
      </c>
    </row>
    <row r="8" spans="1:9" ht="19.5" customHeight="1" x14ac:dyDescent="0.25">
      <c r="A8" s="38" t="s">
        <v>268</v>
      </c>
      <c r="B8" s="27" t="s">
        <v>89</v>
      </c>
      <c r="C8" s="27" t="s">
        <v>269</v>
      </c>
      <c r="D8" s="39" t="s">
        <v>270</v>
      </c>
      <c r="E8" s="39" t="s">
        <v>271</v>
      </c>
      <c r="F8" s="28">
        <v>1900</v>
      </c>
      <c r="G8" s="40" t="s">
        <v>56</v>
      </c>
      <c r="H8" s="40" t="s">
        <v>204</v>
      </c>
      <c r="I8" s="41" t="s">
        <v>272</v>
      </c>
    </row>
    <row r="9" spans="1:9" ht="19.5" customHeight="1" x14ac:dyDescent="0.25">
      <c r="A9" s="66" t="s">
        <v>273</v>
      </c>
      <c r="B9" s="31" t="s">
        <v>92</v>
      </c>
      <c r="C9" s="31" t="s">
        <v>274</v>
      </c>
      <c r="D9" s="49" t="s">
        <v>275</v>
      </c>
      <c r="E9" s="49" t="s">
        <v>276</v>
      </c>
      <c r="F9" s="32">
        <v>900</v>
      </c>
      <c r="G9" s="50" t="s">
        <v>277</v>
      </c>
      <c r="H9" s="50" t="s">
        <v>244</v>
      </c>
      <c r="I9" s="51" t="s">
        <v>278</v>
      </c>
    </row>
    <row r="10" spans="1:9" ht="19.5" customHeight="1" x14ac:dyDescent="0.25">
      <c r="A10" s="38" t="s">
        <v>279</v>
      </c>
      <c r="B10" s="27" t="s">
        <v>83</v>
      </c>
      <c r="C10" s="27" t="s">
        <v>280</v>
      </c>
      <c r="D10" s="39" t="s">
        <v>281</v>
      </c>
      <c r="E10" s="39" t="s">
        <v>282</v>
      </c>
      <c r="F10" s="28">
        <v>950</v>
      </c>
      <c r="G10" s="40" t="s">
        <v>56</v>
      </c>
      <c r="H10" s="40" t="s">
        <v>204</v>
      </c>
      <c r="I10" s="41" t="s">
        <v>84</v>
      </c>
    </row>
    <row r="11" spans="1:9" ht="19.5" customHeight="1" x14ac:dyDescent="0.25">
      <c r="A11" s="66" t="s">
        <v>283</v>
      </c>
      <c r="B11" s="31" t="s">
        <v>70</v>
      </c>
      <c r="C11" s="31" t="s">
        <v>284</v>
      </c>
      <c r="D11" s="49" t="s">
        <v>285</v>
      </c>
      <c r="E11" s="49" t="s">
        <v>286</v>
      </c>
      <c r="F11" s="32">
        <v>1290</v>
      </c>
      <c r="G11" s="50" t="s">
        <v>56</v>
      </c>
      <c r="H11" s="50" t="s">
        <v>204</v>
      </c>
      <c r="I11" s="51" t="s">
        <v>159</v>
      </c>
    </row>
    <row r="12" spans="1:9" ht="19.5" customHeight="1" x14ac:dyDescent="0.25">
      <c r="A12" s="38" t="s">
        <v>287</v>
      </c>
      <c r="B12" s="27" t="s">
        <v>74</v>
      </c>
      <c r="C12" s="27" t="s">
        <v>288</v>
      </c>
      <c r="D12" s="39" t="s">
        <v>289</v>
      </c>
      <c r="E12" s="39" t="s">
        <v>290</v>
      </c>
      <c r="F12" s="28">
        <v>1650</v>
      </c>
      <c r="G12" s="40" t="s">
        <v>56</v>
      </c>
      <c r="H12" s="40" t="s">
        <v>204</v>
      </c>
      <c r="I12" s="41" t="s">
        <v>75</v>
      </c>
    </row>
    <row r="13" spans="1:9" ht="19.5" customHeight="1" x14ac:dyDescent="0.25">
      <c r="A13" s="66" t="s">
        <v>291</v>
      </c>
      <c r="B13" s="31" t="s">
        <v>103</v>
      </c>
      <c r="C13" s="31" t="s">
        <v>292</v>
      </c>
      <c r="D13" s="49" t="s">
        <v>293</v>
      </c>
      <c r="E13" s="49" t="s">
        <v>294</v>
      </c>
      <c r="F13" s="32">
        <v>650</v>
      </c>
      <c r="G13" s="50" t="s">
        <v>56</v>
      </c>
      <c r="H13" s="50" t="s">
        <v>244</v>
      </c>
      <c r="I13" s="51" t="s">
        <v>104</v>
      </c>
    </row>
    <row r="14" spans="1:9" ht="19.5" customHeight="1" x14ac:dyDescent="0.25">
      <c r="A14" s="38" t="s">
        <v>295</v>
      </c>
      <c r="B14" s="27" t="s">
        <v>117</v>
      </c>
      <c r="C14" s="27" t="s">
        <v>296</v>
      </c>
      <c r="D14" s="39" t="s">
        <v>297</v>
      </c>
      <c r="E14" s="39" t="s">
        <v>298</v>
      </c>
      <c r="F14" s="28">
        <v>850</v>
      </c>
      <c r="G14" s="40" t="s">
        <v>56</v>
      </c>
      <c r="H14" s="40" t="s">
        <v>204</v>
      </c>
      <c r="I14" s="41" t="s">
        <v>118</v>
      </c>
    </row>
    <row r="15" spans="1:9" ht="19.5" customHeight="1" x14ac:dyDescent="0.25">
      <c r="A15" s="66" t="s">
        <v>299</v>
      </c>
      <c r="B15" s="31" t="s">
        <v>100</v>
      </c>
      <c r="C15" s="31" t="s">
        <v>300</v>
      </c>
      <c r="D15" s="49" t="s">
        <v>301</v>
      </c>
      <c r="E15" s="49" t="s">
        <v>302</v>
      </c>
      <c r="F15" s="32">
        <v>1300</v>
      </c>
      <c r="G15" s="50" t="s">
        <v>60</v>
      </c>
      <c r="H15" s="50" t="s">
        <v>204</v>
      </c>
      <c r="I15" s="51" t="s">
        <v>303</v>
      </c>
    </row>
    <row r="16" spans="1:9" ht="19.5" customHeight="1" x14ac:dyDescent="0.25">
      <c r="A16" s="38" t="s">
        <v>304</v>
      </c>
      <c r="B16" s="27" t="s">
        <v>108</v>
      </c>
      <c r="C16" s="27" t="s">
        <v>305</v>
      </c>
      <c r="D16" s="39" t="s">
        <v>306</v>
      </c>
      <c r="E16" s="39" t="s">
        <v>307</v>
      </c>
      <c r="F16" s="28">
        <v>350</v>
      </c>
      <c r="G16" s="40" t="s">
        <v>56</v>
      </c>
      <c r="H16" s="40" t="s">
        <v>204</v>
      </c>
      <c r="I16" s="41" t="s">
        <v>308</v>
      </c>
    </row>
    <row r="17" spans="1:9" ht="24" customHeight="1" x14ac:dyDescent="0.25">
      <c r="A17" s="71" t="s">
        <v>309</v>
      </c>
      <c r="B17" s="71"/>
      <c r="C17" s="71"/>
      <c r="D17" s="71"/>
      <c r="E17" s="71"/>
      <c r="F17" s="36">
        <f>SUM(F6:F16)</f>
        <v>20790</v>
      </c>
      <c r="G17" s="59"/>
      <c r="H17" s="59"/>
      <c r="I17" s="59"/>
    </row>
  </sheetData>
  <mergeCells count="3">
    <mergeCell ref="A2:I2"/>
    <mergeCell ref="A3:I3"/>
    <mergeCell ref="A17:E17"/>
  </mergeCells>
  <conditionalFormatting sqref="G6:G16">
    <cfRule type="cellIs" dxfId="5" priority="2" operator="equal">
      <formula>"Bezahlt"</formula>
    </cfRule>
    <cfRule type="cellIs" dxfId="4" priority="3" operator="equal">
      <formula>"Gebucht"</formula>
    </cfRule>
    <cfRule type="cellIs" dxfId="3" priority="4" operator="equal">
      <formula>"Angebot erhalten"</formula>
    </cfRule>
    <cfRule type="cellIs" dxfId="2" priority="5" operator="equal">
      <formula>"Angefragt"</formula>
    </cfRule>
  </conditionalFormatting>
  <conditionalFormatting sqref="H6:H16">
    <cfRule type="cellIs" dxfId="1" priority="6" operator="equal">
      <formula>"Ja"</formula>
    </cfRule>
    <cfRule type="cellIs" dxfId="0" priority="7" operator="equal">
      <formula>"Nein"</formula>
    </cfRule>
  </conditionalFormatting>
  <dataValidations count="2">
    <dataValidation type="list" allowBlank="1" sqref="G6:G126" xr:uid="{00000000-0002-0000-0400-000000000000}">
      <formula1>"Angefragt,Angebot erhalten,Gebucht,Bezahlt"</formula1>
      <formula2>0</formula2>
    </dataValidation>
    <dataValidation type="list" allowBlank="1" sqref="H6:H126" xr:uid="{00000000-0002-0000-0400-000001000000}">
      <formula1>"Ja,Nein"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Übersicht</vt:lpstr>
      <vt:lpstr>Budget</vt:lpstr>
      <vt:lpstr>Checkliste</vt:lpstr>
      <vt:lpstr>Gästeliste</vt:lpstr>
      <vt:lpstr>Dienstleister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2026-09-04T09:28:59Z</dcterms:created>
  <dcterms:modified xsi:type="dcterms:W3CDTF">2026-09-05T09:00:18Z</dcterms:modified>
  <dc:language>en-US</dc:language>
</cp:coreProperties>
</file>