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hikawa-Diagramm" sheetId="1" state="visible" r:id="rId3"/>
    <sheet name="Ursachenanalyse" sheetId="2" state="visible" r:id="rId4"/>
    <sheet name="Übersicht" sheetId="3" state="visible" r:id="rId5"/>
    <sheet name="Listen" sheetId="4" state="hidden" r:id="rId6"/>
  </sheets>
  <definedNames>
    <definedName function="false" hidden="false" localSheetId="2" name="_xlnm.Print_Area" vbProcedure="false">Übersicht!$A$1:$I$47</definedName>
    <definedName function="false" hidden="false" localSheetId="1" name="_xlnm.Print_Titles" vbProcedure="false">Ursachenanalyse!$1:$2</definedName>
    <definedName function="false" hidden="true" localSheetId="1" name="_xlnm._FilterDatabase" vbProcedure="false">Ursachenanalyse!$A$2:$J$20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<sst xmlns="http://schemas.openxmlformats.org/spreadsheetml/2006/main" count="225" uniqueCount="120">
  <si>
    <t xml:space="preserve">ISHIKAWA-DIAGRAMM  ·  URSACHE-WIRKUNGS-ANALYSE</t>
  </si>
  <si>
    <t xml:space="preserve">Strukturierte Ursachenanalyse nach den 6 M · Geschäftsjahr 2026</t>
  </si>
  <si>
    <t xml:space="preserve">1. MENSCH</t>
  </si>
  <si>
    <t xml:space="preserve">2. MASCHINE</t>
  </si>
  <si>
    <t xml:space="preserve">3. MATERIAL</t>
  </si>
  <si>
    <t xml:space="preserve">PROBLEM / WIRKUNG</t>
  </si>
  <si>
    <t xml:space="preserve">Steigende Anzahl an
Kundenreklamationen</t>
  </si>
  <si>
    <t xml:space="preserve">4. METHODE</t>
  </si>
  <si>
    <t xml:space="preserve">5. MESSUNG</t>
  </si>
  <si>
    <t xml:space="preserve">6. MITWELT</t>
  </si>
  <si>
    <t xml:space="preserve">Hinweis: Ursachen im Register »Ursachenanalyse« erfassen – die Äste füllen sich automatisch je Kategorie. Das Problem im Fischkopf (rechts) ist frei überschreibbar; die 6 M lassen sich bei Bedarf umbenennen.</t>
  </si>
  <si>
    <t xml:space="preserve">URSACHENANALYSE – URSACHEN, PRIORITÄT &amp; MASSNAHMEN</t>
  </si>
  <si>
    <t xml:space="preserve">Nr.</t>
  </si>
  <si>
    <t xml:space="preserve">Kategorie</t>
  </si>
  <si>
    <t xml:space="preserve">Ursache</t>
  </si>
  <si>
    <t xml:space="preserve">Beschreibung / Detail</t>
  </si>
  <si>
    <t xml:space="preserve">Priorität</t>
  </si>
  <si>
    <t xml:space="preserve">Grundursache</t>
  </si>
  <si>
    <t xml:space="preserve">Maßnahme</t>
  </si>
  <si>
    <t xml:space="preserve">Verantwortlich</t>
  </si>
  <si>
    <t xml:space="preserve">Termin</t>
  </si>
  <si>
    <t xml:space="preserve">Status</t>
  </si>
  <si>
    <t xml:space="preserve">Mensch</t>
  </si>
  <si>
    <t xml:space="preserve">Unzureichende Schulung neuer Mitarbeiter</t>
  </si>
  <si>
    <t xml:space="preserve">Einarbeitung ohne festen Plan</t>
  </si>
  <si>
    <t xml:space="preserve">Hoch</t>
  </si>
  <si>
    <t xml:space="preserve">Ja</t>
  </si>
  <si>
    <t xml:space="preserve">Strukturierten Schulungsplan einführen</t>
  </si>
  <si>
    <t xml:space="preserve">T. Hoffmann</t>
  </si>
  <si>
    <t xml:space="preserve">In Umsetzung</t>
  </si>
  <si>
    <t xml:space="preserve">Hohe Personalfluktuation</t>
  </si>
  <si>
    <t xml:space="preserve">Wissen geht verloren</t>
  </si>
  <si>
    <t xml:space="preserve">Mittel</t>
  </si>
  <si>
    <t xml:space="preserve">Nein</t>
  </si>
  <si>
    <t xml:space="preserve">Mitarbeiterbindung stärken</t>
  </si>
  <si>
    <t xml:space="preserve">Offen</t>
  </si>
  <si>
    <t xml:space="preserve">Unklare Zuständigkeiten</t>
  </si>
  <si>
    <t xml:space="preserve">Aufgaben nicht eindeutig zugewiesen</t>
  </si>
  <si>
    <t xml:space="preserve">Rollen &amp; Verantwortung definieren</t>
  </si>
  <si>
    <t xml:space="preserve">L. Schäfer</t>
  </si>
  <si>
    <t xml:space="preserve">Erledigt</t>
  </si>
  <si>
    <t xml:space="preserve">Maschine</t>
  </si>
  <si>
    <t xml:space="preserve">Veraltete Maschinen</t>
  </si>
  <si>
    <t xml:space="preserve">Höherer Verschleiß</t>
  </si>
  <si>
    <t xml:space="preserve">Investitionsplan prüfen</t>
  </si>
  <si>
    <t xml:space="preserve">A. Fischer</t>
  </si>
  <si>
    <t xml:space="preserve">Fehlende regelmäßige Wartung</t>
  </si>
  <si>
    <t xml:space="preserve">Ausfälle nicht vorhersehbar</t>
  </si>
  <si>
    <t xml:space="preserve">Präventiven Wartungsplan einführen</t>
  </si>
  <si>
    <t xml:space="preserve">Häufige Anlagenstörungen</t>
  </si>
  <si>
    <t xml:space="preserve">Produktionsunterbrechungen</t>
  </si>
  <si>
    <t xml:space="preserve">Störungen systematisch erfassen</t>
  </si>
  <si>
    <t xml:space="preserve">Material</t>
  </si>
  <si>
    <t xml:space="preserve">Schwankende Materialqualität</t>
  </si>
  <si>
    <t xml:space="preserve">Chargenunterschiede</t>
  </si>
  <si>
    <t xml:space="preserve">Lieferantenaudit durchführen</t>
  </si>
  <si>
    <t xml:space="preserve">S. Wagner</t>
  </si>
  <si>
    <t xml:space="preserve">Lieferverzögerungen bei Rohstoffen</t>
  </si>
  <si>
    <t xml:space="preserve">Engpässe in der Fertigung</t>
  </si>
  <si>
    <t xml:space="preserve">Zweitlieferanten aufbauen</t>
  </si>
  <si>
    <t xml:space="preserve">Fehlende Wareneingangsprüfung</t>
  </si>
  <si>
    <t xml:space="preserve">Mängel zu spät erkannt</t>
  </si>
  <si>
    <t xml:space="preserve">Prüfprozess einführen</t>
  </si>
  <si>
    <t xml:space="preserve">N. Krüger</t>
  </si>
  <si>
    <t xml:space="preserve">Methode</t>
  </si>
  <si>
    <t xml:space="preserve">Unklare Prozessbeschreibungen</t>
  </si>
  <si>
    <t xml:space="preserve">Abläufe uneinheitlich</t>
  </si>
  <si>
    <t xml:space="preserve">Prozesse dokumentieren</t>
  </si>
  <si>
    <t xml:space="preserve">Fehlende Standardarbeitsanweisungen</t>
  </si>
  <si>
    <t xml:space="preserve">Jeder arbeitet anders</t>
  </si>
  <si>
    <t xml:space="preserve">Arbeitsanweisungen erstellen</t>
  </si>
  <si>
    <t xml:space="preserve">Zu enge Zeitvorgaben</t>
  </si>
  <si>
    <t xml:space="preserve">Flüchtigkeitsfehler</t>
  </si>
  <si>
    <t xml:space="preserve">Niedrig</t>
  </si>
  <si>
    <t xml:space="preserve">Kapazitätsplanung anpassen</t>
  </si>
  <si>
    <t xml:space="preserve">M. Bauer</t>
  </si>
  <si>
    <t xml:space="preserve">Messung</t>
  </si>
  <si>
    <t xml:space="preserve">Ungenaue Messgeräte</t>
  </si>
  <si>
    <t xml:space="preserve">Fehlerhafte Messwerte</t>
  </si>
  <si>
    <t xml:space="preserve">Messgeräte überprüfen</t>
  </si>
  <si>
    <t xml:space="preserve">Keine regelmäßige Kalibrierung</t>
  </si>
  <si>
    <t xml:space="preserve">Abweichungen unbemerkt</t>
  </si>
  <si>
    <t xml:space="preserve">Kalibrierintervalle festlegen</t>
  </si>
  <si>
    <t xml:space="preserve">Fehlende Qualitätskennzahlen</t>
  </si>
  <si>
    <t xml:space="preserve">Keine Nachverfolgung</t>
  </si>
  <si>
    <t xml:space="preserve">QS-Kennzahlen definieren</t>
  </si>
  <si>
    <t xml:space="preserve">Mitwelt</t>
  </si>
  <si>
    <t xml:space="preserve">Schlechte Beleuchtung am Arbeitsplatz</t>
  </si>
  <si>
    <t xml:space="preserve">Sichtprüfung erschwert</t>
  </si>
  <si>
    <t xml:space="preserve">Beleuchtung erneuern</t>
  </si>
  <si>
    <t xml:space="preserve">Temperaturschwankungen im Lager</t>
  </si>
  <si>
    <t xml:space="preserve">Materialeigenschaften ändern sich</t>
  </si>
  <si>
    <t xml:space="preserve">Klimatisierung prüfen</t>
  </si>
  <si>
    <t xml:space="preserve">Unordnung am Arbeitsplatz</t>
  </si>
  <si>
    <t xml:space="preserve">Suchzeiten, Verwechslungen</t>
  </si>
  <si>
    <t xml:space="preserve">5S-Aktion starten</t>
  </si>
  <si>
    <t xml:space="preserve">ISHIKAWA – AUSWERTUNG</t>
  </si>
  <si>
    <t xml:space="preserve">Ursache-Wirkungs-Analyse · Kennzahlen &amp; Maßnahmenstand · 2026</t>
  </si>
  <si>
    <t xml:space="preserve">Untersuchtes Problem:</t>
  </si>
  <si>
    <t xml:space="preserve">Kennzahlen im Überblick</t>
  </si>
  <si>
    <t xml:space="preserve">URSACHEN GESAMT</t>
  </si>
  <si>
    <t xml:space="preserve">GRUNDURSACHEN</t>
  </si>
  <si>
    <t xml:space="preserve">HOHE PRIORITÄT</t>
  </si>
  <si>
    <t xml:space="preserve">ANALYSIERTE KATEGORIEN</t>
  </si>
  <si>
    <t xml:space="preserve">MASSNAHMEN OFFEN</t>
  </si>
  <si>
    <t xml:space="preserve">IN UMSETZUNG</t>
  </si>
  <si>
    <t xml:space="preserve">ERLEDIGT</t>
  </si>
  <si>
    <t xml:space="preserve">UMSETZUNGSQUOTE</t>
  </si>
  <si>
    <t xml:space="preserve">Auswertung je Kategorie</t>
  </si>
  <si>
    <t xml:space="preserve">Ursachen</t>
  </si>
  <si>
    <t xml:space="preserve">Grundursachen</t>
  </si>
  <si>
    <t xml:space="preserve">Hohe Priorität</t>
  </si>
  <si>
    <t xml:space="preserve">Anzahl</t>
  </si>
  <si>
    <t xml:space="preserve">Hinweise zur Nutzung</t>
  </si>
  <si>
    <t xml:space="preserve">• Tragen Sie im Register »Ursachenanalyse« je Kategorie (6 M) Ihre Ursachen, Priorität, Grundursache und Maßnahme ein.</t>
  </si>
  <si>
    <t xml:space="preserve">• Das »Ishikawa-Diagramm« füllt sich automatisch aus dieser Tabelle; das Problem im Fischkopf ist frei überschreibbar.</t>
  </si>
  <si>
    <t xml:space="preserve">• Farbcode Priorität: Rot = hoch · Gelb = mittel · Grau = niedrig. Terracotta markierte Ursachen sind Grundursachen.</t>
  </si>
  <si>
    <t xml:space="preserve">• Diese Übersicht und die Diagramm-Äste aktualisieren sich von selbst – grau hinterlegte Auswertungsfelder nicht überschreiben.</t>
  </si>
  <si>
    <t xml:space="preserve">• Die 6 M (Mensch, Maschine, Material, Methode, Messung, Mitwelt) können bei Bedarf an Ihr Thema angepasst werden.</t>
  </si>
  <si>
    <t xml:space="preserve">JaNein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</si>
</sst>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\.mm\.yyyy"/>
    <numFmt numFmtId="167" formatCode="0"/>
    <numFmt numFmtId="168" formatCode="0%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9"/>
      <color rgb="FF232B27"/>
      <name val="Calibri"/>
      <family val="0"/>
      <charset val="1"/>
    </font>
    <font>
      <b val="true"/>
      <sz val="8"/>
      <color rgb="FF6C756E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i val="true"/>
      <sz val="9"/>
      <color rgb="FF6C756E"/>
      <name val="Calibri"/>
      <family val="0"/>
      <charset val="1"/>
    </font>
    <font>
      <sz val="10"/>
      <color rgb="FF232B27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b val="true"/>
      <sz val="10"/>
      <color rgb="FF6C756E"/>
      <name val="Calibri"/>
      <family val="0"/>
      <charset val="1"/>
    </font>
    <font>
      <b val="true"/>
      <sz val="11"/>
      <color rgb="FF223A34"/>
      <name val="Calibri"/>
      <family val="0"/>
      <charset val="1"/>
    </font>
    <font>
      <b val="true"/>
      <sz val="10"/>
      <color rgb="FF223A34"/>
      <name val="Calibri"/>
      <family val="0"/>
      <charset val="1"/>
    </font>
    <font>
      <b val="true"/>
      <sz val="12"/>
      <color rgb="FF223A34"/>
      <name val="Calibri"/>
      <family val="0"/>
      <charset val="1"/>
    </font>
    <font>
      <b val="true"/>
      <sz val="9"/>
      <color rgb="FF6C756E"/>
      <name val="Calibri"/>
      <family val="0"/>
      <charset val="1"/>
    </font>
    <font>
      <b val="true"/>
      <sz val="22"/>
      <color rgb="FF223A34"/>
      <name val="Calibri"/>
      <family val="0"/>
      <charset val="1"/>
    </font>
    <font>
      <sz val="9.5"/>
      <color rgb="FF232B27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223A34"/>
        <bgColor rgb="FF232B27"/>
      </patternFill>
    </fill>
    <fill>
      <patternFill patternType="solid">
        <fgColor rgb="FFC97B4A"/>
        <bgColor rgb="FF9E5A3C"/>
      </patternFill>
    </fill>
    <fill>
      <patternFill patternType="solid">
        <fgColor rgb="FF2E6B4F"/>
        <bgColor rgb="FF1E6B45"/>
      </patternFill>
    </fill>
    <fill>
      <patternFill patternType="solid">
        <fgColor rgb="FF3C7A8C"/>
        <bgColor rgb="FF4A6C8C"/>
      </patternFill>
    </fill>
    <fill>
      <patternFill patternType="solid">
        <fgColor rgb="FF8A6D3B"/>
        <bgColor rgb="FF8A6410"/>
      </patternFill>
    </fill>
    <fill>
      <patternFill patternType="solid">
        <fgColor rgb="FFF5F6F4"/>
        <bgColor rgb="FFECEFEA"/>
      </patternFill>
    </fill>
    <fill>
      <patternFill patternType="solid">
        <fgColor rgb="FF6E4B6E"/>
        <bgColor rgb="FF5A6468"/>
      </patternFill>
    </fill>
    <fill>
      <patternFill patternType="solid">
        <fgColor rgb="FF9E5A3C"/>
        <bgColor rgb="FF8A6D3B"/>
      </patternFill>
    </fill>
    <fill>
      <patternFill patternType="solid">
        <fgColor rgb="FF4A6C8C"/>
        <bgColor rgb="FF3C7A8C"/>
      </patternFill>
    </fill>
    <fill>
      <patternFill patternType="solid">
        <fgColor rgb="FF2E5346"/>
        <bgColor rgb="FF2E6B4F"/>
      </patternFill>
    </fill>
    <fill>
      <patternFill patternType="solid">
        <fgColor rgb="FFECEFEA"/>
        <bgColor rgb="FFE4E8EA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D3D9D2"/>
      </left>
      <right style="thin">
        <color rgb="FFD3D9D2"/>
      </right>
      <top style="thin">
        <color rgb="FFD3D9D2"/>
      </top>
      <bottom style="thin">
        <color rgb="FFD3D9D2"/>
      </bottom>
      <diagonal/>
    </border>
    <border diagonalUp="false" diagonalDown="true">
      <left/>
      <right/>
      <top/>
      <bottom/>
      <diagonal style="medium">
        <color rgb="FF2E6B4F"/>
      </diagonal>
    </border>
    <border diagonalUp="false" diagonalDown="true">
      <left/>
      <right/>
      <top/>
      <bottom/>
      <diagonal style="medium">
        <color rgb="FF3C7A8C"/>
      </diagonal>
    </border>
    <border diagonalUp="false" diagonalDown="true">
      <left/>
      <right/>
      <top/>
      <bottom/>
      <diagonal style="medium">
        <color rgb="FF8A6D3B"/>
      </diagonal>
    </border>
    <border diagonalUp="false" diagonalDown="true">
      <left/>
      <right/>
      <top/>
      <bottom/>
      <diagonal style="thick">
        <color rgb="FF223A34"/>
      </diagonal>
    </border>
    <border diagonalUp="true" diagonalDown="false">
      <left/>
      <right/>
      <top/>
      <bottom/>
      <diagonal style="medium">
        <color rgb="FF6E4B6E"/>
      </diagonal>
    </border>
    <border diagonalUp="true" diagonalDown="false">
      <left/>
      <right/>
      <top/>
      <bottom/>
      <diagonal style="medium">
        <color rgb="FF9E5A3C"/>
      </diagonal>
    </border>
    <border diagonalUp="true" diagonalDown="false">
      <left/>
      <right/>
      <top/>
      <bottom/>
      <diagonal style="medium">
        <color rgb="FF4A6C8C"/>
      </diagonal>
    </border>
    <border diagonalUp="true" diagonalDown="false">
      <left/>
      <right/>
      <top/>
      <bottom/>
      <diagonal style="thick">
        <color rgb="FF223A34"/>
      </diagonal>
    </border>
    <border diagonalUp="false" diagonalDown="false">
      <left/>
      <right/>
      <top/>
      <bottom style="medium">
        <color rgb="FFC97B4A"/>
      </bottom>
      <diagonal/>
    </border>
    <border diagonalUp="false" diagonalDown="false">
      <left style="thin">
        <color rgb="FFD3D9D2"/>
      </left>
      <right style="thin">
        <color rgb="FFD3D9D2"/>
      </right>
      <top style="thick">
        <color rgb="FF2E5346"/>
      </top>
      <bottom/>
      <diagonal/>
    </border>
    <border diagonalUp="false" diagonalDown="false">
      <left style="thin">
        <color rgb="FFD3D9D2"/>
      </left>
      <right style="thin">
        <color rgb="FFD3D9D2"/>
      </right>
      <top style="thick">
        <color rgb="FFC97B4A"/>
      </top>
      <bottom/>
      <diagonal/>
    </border>
    <border diagonalUp="false" diagonalDown="false">
      <left style="thin">
        <color rgb="FFD3D9D2"/>
      </left>
      <right style="thin">
        <color rgb="FFD3D9D2"/>
      </right>
      <top style="thick">
        <color rgb="FF9E2B25"/>
      </top>
      <bottom/>
      <diagonal/>
    </border>
    <border diagonalUp="false" diagonalDown="false">
      <left style="thin">
        <color rgb="FFD3D9D2"/>
      </left>
      <right style="thin">
        <color rgb="FFD3D9D2"/>
      </right>
      <top/>
      <bottom style="thin">
        <color rgb="FFD3D9D2"/>
      </bottom>
      <diagonal/>
    </border>
    <border diagonalUp="false" diagonalDown="false">
      <left style="thin">
        <color rgb="FFD3D9D2"/>
      </left>
      <right style="thin">
        <color rgb="FFD3D9D2"/>
      </right>
      <top style="thick">
        <color rgb="FF1C5A7E"/>
      </top>
      <bottom/>
      <diagonal/>
    </border>
    <border diagonalUp="false" diagonalDown="false">
      <left style="thin">
        <color rgb="FFD3D9D2"/>
      </left>
      <right style="thin">
        <color rgb="FFD3D9D2"/>
      </right>
      <top style="thick">
        <color rgb="FF1E6B45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7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7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7" fillId="7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7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7" borderId="1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7" fillId="7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0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2">
    <dxf>
      <fill>
        <patternFill patternType="solid">
          <fgColor rgb="FF2E5346"/>
          <bgColor rgb="FF000000"/>
        </patternFill>
      </fill>
    </dxf>
    <dxf>
      <fill>
        <patternFill patternType="solid">
          <fgColor rgb="FFECEFE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32B2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4E8EA"/>
          <bgColor rgb="FF000000"/>
        </patternFill>
      </fill>
    </dxf>
    <dxf>
      <fill>
        <patternFill patternType="solid">
          <fgColor rgb="FFF6DAD6"/>
          <bgColor rgb="FF000000"/>
        </patternFill>
      </fill>
    </dxf>
    <dxf>
      <fill>
        <patternFill patternType="solid">
          <fgColor rgb="FFF7E9C9"/>
          <bgColor rgb="FF000000"/>
        </patternFill>
      </fill>
    </dxf>
    <dxf>
      <fill>
        <patternFill patternType="solid">
          <fgColor rgb="FF5A6468"/>
          <bgColor rgb="FF000000"/>
        </patternFill>
      </fill>
    </dxf>
    <dxf>
      <fill>
        <patternFill patternType="solid">
          <fgColor rgb="FF8A6410"/>
          <bgColor rgb="FF000000"/>
        </patternFill>
      </fill>
    </dxf>
    <dxf>
      <fill>
        <patternFill patternType="solid">
          <fgColor rgb="FF9E2B25"/>
          <bgColor rgb="FF000000"/>
        </patternFill>
      </fill>
    </dxf>
    <dxf>
      <fill>
        <patternFill patternType="solid">
          <fgColor rgb="FFC97B4A"/>
          <bgColor rgb="FF000000"/>
        </patternFill>
      </fill>
    </dxf>
    <dxf>
      <fill>
        <patternFill patternType="solid">
          <fgColor rgb="FFD8EBDD"/>
          <bgColor rgb="FF000000"/>
        </patternFill>
      </fill>
    </dxf>
    <dxf>
      <fill>
        <patternFill patternType="solid">
          <fgColor rgb="FFD9E7F0"/>
          <bgColor rgb="FF000000"/>
        </patternFill>
      </fill>
    </dxf>
    <dxf>
      <fill>
        <patternFill patternType="solid">
          <fgColor rgb="FF1C5A7E"/>
          <bgColor rgb="FF000000"/>
        </patternFill>
      </fill>
    </dxf>
    <dxf>
      <fill>
        <patternFill patternType="solid">
          <fgColor rgb="FF1E6B45"/>
          <bgColor rgb="FF000000"/>
        </patternFill>
      </fill>
    </dxf>
    <dxf>
      <font>
        <name val="Calibri"/>
        <charset val="1"/>
        <family val="0"/>
        <b val="1"/>
        <color rgb="FF9E2B25"/>
        <sz val="10"/>
      </font>
      <fill>
        <patternFill>
          <bgColor rgb="FFF6DAD6"/>
        </patternFill>
      </fill>
    </dxf>
    <dxf>
      <font>
        <name val="Calibri"/>
        <charset val="1"/>
        <family val="0"/>
        <b val="1"/>
        <color rgb="FF8A6410"/>
        <sz val="10"/>
      </font>
      <fill>
        <patternFill>
          <bgColor rgb="FFF7E9C9"/>
        </patternFill>
      </fill>
    </dxf>
    <dxf>
      <font>
        <name val="Calibri"/>
        <charset val="1"/>
        <family val="0"/>
        <b val="1"/>
        <color rgb="FF5A6468"/>
        <sz val="10"/>
      </font>
      <fill>
        <patternFill>
          <bgColor rgb="FFE4E8EA"/>
        </patternFill>
      </fill>
    </dxf>
    <dxf>
      <font>
        <name val="Calibri"/>
        <charset val="1"/>
        <family val="0"/>
        <b val="1"/>
        <color rgb="FF1C5A7E"/>
        <sz val="10"/>
      </font>
      <fill>
        <patternFill>
          <bgColor rgb="FFD9E7F0"/>
        </patternFill>
      </fill>
    </dxf>
    <dxf>
      <font>
        <name val="Calibri"/>
        <charset val="1"/>
        <family val="0"/>
        <b val="1"/>
        <color rgb="FF1E6B45"/>
        <sz val="10"/>
      </font>
      <fill>
        <patternFill>
          <bgColor rgb="FFD8EBDD"/>
        </patternFill>
      </fill>
    </dxf>
    <dxf>
      <font>
        <name val="Calibri"/>
        <charset val="1"/>
        <family val="0"/>
        <b val="1"/>
        <color rgb="FFFFFFFF"/>
        <sz val="10"/>
      </font>
      <fill>
        <patternFill>
          <bgColor rgb="FFC97B4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410"/>
      <rgbColor rgb="FF800080"/>
      <rgbColor rgb="FF1E6B45"/>
      <rgbColor rgb="FFD3D9D2"/>
      <rgbColor rgb="FF878787"/>
      <rgbColor rgb="FF9999FF"/>
      <rgbColor rgb="FF6E4B6E"/>
      <rgbColor rgb="FFF5F6F4"/>
      <rgbColor rgb="FFD9E7F0"/>
      <rgbColor rgb="FF660066"/>
      <rgbColor rgb="FFC97B4A"/>
      <rgbColor rgb="FF1C5A7E"/>
      <rgbColor rgb="FFD9D9D9"/>
      <rgbColor rgb="FF000080"/>
      <rgbColor rgb="FFFF00FF"/>
      <rgbColor rgb="FFFFFF00"/>
      <rgbColor rgb="FF00FFFF"/>
      <rgbColor rgb="FF800080"/>
      <rgbColor rgb="FF800000"/>
      <rgbColor rgb="FF2E6B4F"/>
      <rgbColor rgb="FF0000FF"/>
      <rgbColor rgb="FF00CCFF"/>
      <rgbColor rgb="FFECEFEA"/>
      <rgbColor rgb="FFD8EBDD"/>
      <rgbColor rgb="FFF7E9C9"/>
      <rgbColor rgb="FFE4E8EA"/>
      <rgbColor rgb="FFFF99CC"/>
      <rgbColor rgb="FFCC99FF"/>
      <rgbColor rgb="FFF6DAD6"/>
      <rgbColor rgb="FF4F81BD"/>
      <rgbColor rgb="FF33CCCC"/>
      <rgbColor rgb="FF99CC00"/>
      <rgbColor rgb="FFFFCC00"/>
      <rgbColor rgb="FFFF9900"/>
      <rgbColor rgb="FF8A6D3B"/>
      <rgbColor rgb="FF4A6C8C"/>
      <rgbColor rgb="FF6C756E"/>
      <rgbColor rgb="FF2E5346"/>
      <rgbColor rgb="FF3C7A8C"/>
      <rgbColor rgb="FF003300"/>
      <rgbColor rgb="FF232B27"/>
      <rgbColor rgb="FF9E2B25"/>
      <rgbColor rgb="FF9E5A3C"/>
      <rgbColor rgb="FF5A6468"/>
      <rgbColor rgb="FF223A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Ursachen je 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Übersicht!C17</c:f>
              <c:strCache>
                <c:ptCount val="1"/>
                <c:pt idx="0">
                  <c:v>Ursachen</c:v>
                </c:pt>
              </c:strCache>
            </c:strRef>
          </c:tx>
          <c:spPr>
            <a:solidFill>
              <a:srgbClr val="2e534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Übersicht!$B$18:$B$23</c:f>
              <c:strCache>
                <c:ptCount val="6"/>
                <c:pt idx="0">
                  <c:v>Mensch</c:v>
                </c:pt>
                <c:pt idx="1">
                  <c:v>Maschine</c:v>
                </c:pt>
                <c:pt idx="2">
                  <c:v>Material</c:v>
                </c:pt>
                <c:pt idx="3">
                  <c:v>Methode</c:v>
                </c:pt>
                <c:pt idx="4">
                  <c:v>Messung</c:v>
                </c:pt>
                <c:pt idx="5">
                  <c:v>Mitwelt</c:v>
                </c:pt>
              </c:strCache>
            </c:strRef>
          </c:cat>
          <c:val>
            <c:numRef>
              <c:f>Übersicht!$C$18:$C$23</c:f>
              <c:numCache>
                <c:formatCode>0</c:formatCode>
                <c:ptCount val="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</c:ser>
        <c:gapWidth val="150"/>
        <c:overlap val="0"/>
        <c:axId val="24752350"/>
        <c:axId val="61034640"/>
      </c:barChart>
      <c:catAx>
        <c:axId val="2475235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034640"/>
        <c:crosses val="autoZero"/>
        <c:auto val="1"/>
        <c:lblAlgn val="ctr"/>
        <c:lblOffset val="100"/>
        <c:noMultiLvlLbl val="0"/>
      </c:catAx>
      <c:valAx>
        <c:axId val="61034640"/>
        <c:scaling>
          <c:orientation val="minMax"/>
          <c:min val="0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475235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Prioritätsverteilung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Übersicht!L17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9e2b25"/>
              </a:solidFill>
              <a:ln w="0">
                <a:noFill/>
              </a:ln>
            </c:spPr>
          </c:dPt>
          <c:dPt>
            <c:idx val="1"/>
            <c:spPr>
              <a:solidFill>
                <a:srgbClr val="8a6410"/>
              </a:solidFill>
              <a:ln w="0">
                <a:noFill/>
              </a:ln>
            </c:spPr>
          </c:dPt>
          <c:dPt>
            <c:idx val="2"/>
            <c:spPr>
              <a:solidFill>
                <a:srgbClr val="5a6468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Übersicht!$K$18:$K$20</c:f>
              <c:strCache>
                <c:ptCount val="3"/>
                <c:pt idx="0">
                  <c:v>Hoch</c:v>
                </c:pt>
                <c:pt idx="1">
                  <c:v>Mittel</c:v>
                </c:pt>
                <c:pt idx="2">
                  <c:v>Niedrig</c:v>
                </c:pt>
              </c:strCache>
            </c:strRef>
          </c:cat>
          <c:val>
            <c:numRef>
              <c:f>Übersicht!$L$18:$L$20</c:f>
              <c:numCache>
                <c:formatCode>General</c:formatCode>
                <c:ptCount val="3"/>
                <c:pt idx="0">
                  <c:v>7</c:v>
                </c:pt>
                <c:pt idx="1">
                  <c:v>8</c:v>
                </c:pt>
                <c:pt idx="2">
                  <c:v>3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25</xdr:row>
      <xdr:rowOff>0</xdr:rowOff>
    </xdr:from>
    <xdr:to>
      <xdr:col>5</xdr:col>
      <xdr:colOff>50040</xdr:colOff>
      <xdr:row>37</xdr:row>
      <xdr:rowOff>89640</xdr:rowOff>
    </xdr:to>
    <xdr:graphicFrame>
      <xdr:nvGraphicFramePr>
        <xdr:cNvPr id="0" name="Chart 1"/>
        <xdr:cNvGraphicFramePr/>
      </xdr:nvGraphicFramePr>
      <xdr:xfrm>
        <a:off x="176400" y="5581800"/>
        <a:ext cx="4139640" cy="237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25</xdr:row>
      <xdr:rowOff>0</xdr:rowOff>
    </xdr:from>
    <xdr:to>
      <xdr:col>8</xdr:col>
      <xdr:colOff>712800</xdr:colOff>
      <xdr:row>37</xdr:row>
      <xdr:rowOff>89640</xdr:rowOff>
    </xdr:to>
    <xdr:graphicFrame>
      <xdr:nvGraphicFramePr>
        <xdr:cNvPr id="1" name="Chart 2"/>
        <xdr:cNvGraphicFramePr/>
      </xdr:nvGraphicFramePr>
      <xdr:xfrm>
        <a:off x="4266000" y="5581800"/>
        <a:ext cx="3779640" cy="237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7B4A"/>
    <pageSetUpPr fitToPage="true"/>
  </sheetPr>
  <dimension ref="B1:B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58" min="2" style="0" width="2.7"/>
  </cols>
  <sheetData>
    <row r="1" customFormat="false" ht="27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customFormat="false" ht="18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</row>
    <row r="4" customFormat="false" ht="13.5" hidden="false" customHeight="true" outlineLevel="0" collapsed="false">
      <c r="C4" s="3" t="s">
        <v>2</v>
      </c>
      <c r="D4" s="3"/>
      <c r="E4" s="3"/>
      <c r="F4" s="3"/>
      <c r="G4" s="3"/>
      <c r="H4" s="3"/>
      <c r="I4" s="3"/>
      <c r="J4" s="3"/>
      <c r="K4" s="3"/>
      <c r="O4" s="4" t="s">
        <v>3</v>
      </c>
      <c r="P4" s="4"/>
      <c r="Q4" s="4"/>
      <c r="R4" s="4"/>
      <c r="S4" s="4"/>
      <c r="T4" s="4"/>
      <c r="U4" s="4"/>
      <c r="V4" s="4"/>
      <c r="W4" s="4"/>
      <c r="AA4" s="5" t="s">
        <v>4</v>
      </c>
      <c r="AB4" s="5"/>
      <c r="AC4" s="5"/>
      <c r="AD4" s="5"/>
      <c r="AE4" s="5"/>
      <c r="AF4" s="5"/>
      <c r="AG4" s="5"/>
      <c r="AH4" s="5"/>
      <c r="AI4" s="5"/>
    </row>
    <row r="5" customFormat="false" ht="13.5" hidden="false" customHeight="true" outlineLevel="0" collapsed="false">
      <c r="C5" s="3"/>
      <c r="D5" s="3"/>
      <c r="E5" s="3"/>
      <c r="F5" s="3"/>
      <c r="G5" s="3"/>
      <c r="H5" s="3"/>
      <c r="I5" s="3"/>
      <c r="J5" s="3"/>
      <c r="K5" s="3"/>
      <c r="O5" s="4"/>
      <c r="P5" s="4"/>
      <c r="Q5" s="4"/>
      <c r="R5" s="4"/>
      <c r="S5" s="4"/>
      <c r="T5" s="4"/>
      <c r="U5" s="4"/>
      <c r="V5" s="4"/>
      <c r="W5" s="4"/>
      <c r="AA5" s="5"/>
      <c r="AB5" s="5"/>
      <c r="AC5" s="5"/>
      <c r="AD5" s="5"/>
      <c r="AE5" s="5"/>
      <c r="AF5" s="5"/>
      <c r="AG5" s="5"/>
      <c r="AH5" s="5"/>
      <c r="AI5" s="5"/>
    </row>
    <row r="6" customFormat="false" ht="13.5" hidden="false" customHeight="true" outlineLevel="0" collapsed="false">
      <c r="C6" s="6" t="str">
        <f aca="false" t="array" ref="C6:C6">IFERROR(INDEX(Ursachenanalyse!$C$3:$C$60,SMALL(IF(Ursachenanalyse!$B$3:$B$60="Mensch",ROW(Ursachenanalyse!$B$3:$B$60)-2),1)),"")</f>
        <v>Unzureichende Schulung neuer Mitarbeiter</v>
      </c>
      <c r="D6" s="6"/>
      <c r="E6" s="6"/>
      <c r="F6" s="6"/>
      <c r="G6" s="6"/>
      <c r="H6" s="6"/>
      <c r="I6" s="6"/>
      <c r="J6" s="6"/>
      <c r="K6" s="6"/>
      <c r="O6" s="6" t="str">
        <f aca="false" t="array" ref="O6:O6">IFERROR(INDEX(Ursachenanalyse!$C$3:$C$60,SMALL(IF(Ursachenanalyse!$B$3:$B$60="Maschine",ROW(Ursachenanalyse!$B$3:$B$60)-2),1)),"")</f>
        <v>Veraltete Maschinen</v>
      </c>
      <c r="P6" s="6"/>
      <c r="Q6" s="6"/>
      <c r="R6" s="6"/>
      <c r="S6" s="6"/>
      <c r="T6" s="6"/>
      <c r="U6" s="6"/>
      <c r="V6" s="6"/>
      <c r="W6" s="6"/>
      <c r="AA6" s="6" t="str">
        <f aca="false" t="array" ref="AA6:AA6">IFERROR(INDEX(Ursachenanalyse!$C$3:$C$60,SMALL(IF(Ursachenanalyse!$B$3:$B$60="Material",ROW(Ursachenanalyse!$B$3:$B$60)-2),1)),"")</f>
        <v>Schwankende Materialqualität</v>
      </c>
      <c r="AB6" s="6"/>
      <c r="AC6" s="6"/>
      <c r="AD6" s="6"/>
      <c r="AE6" s="6"/>
      <c r="AF6" s="6"/>
      <c r="AG6" s="6"/>
      <c r="AH6" s="6"/>
      <c r="AI6" s="6"/>
    </row>
    <row r="7" customFormat="false" ht="13.5" hidden="false" customHeight="true" outlineLevel="0" collapsed="false">
      <c r="C7" s="6"/>
      <c r="D7" s="6"/>
      <c r="E7" s="6"/>
      <c r="F7" s="6"/>
      <c r="G7" s="6"/>
      <c r="H7" s="6"/>
      <c r="I7" s="6"/>
      <c r="J7" s="6"/>
      <c r="K7" s="6"/>
      <c r="O7" s="6"/>
      <c r="P7" s="6"/>
      <c r="Q7" s="6"/>
      <c r="R7" s="6"/>
      <c r="S7" s="6"/>
      <c r="T7" s="6"/>
      <c r="U7" s="6"/>
      <c r="V7" s="6"/>
      <c r="W7" s="6"/>
      <c r="AA7" s="6"/>
      <c r="AB7" s="6"/>
      <c r="AC7" s="6"/>
      <c r="AD7" s="6"/>
      <c r="AE7" s="6"/>
      <c r="AF7" s="6"/>
      <c r="AG7" s="6"/>
      <c r="AH7" s="6"/>
      <c r="AI7" s="6"/>
    </row>
    <row r="8" customFormat="false" ht="13.5" hidden="false" customHeight="true" outlineLevel="0" collapsed="false">
      <c r="C8" s="6" t="str">
        <f aca="false" t="array" ref="C8:C8">IFERROR(INDEX(Ursachenanalyse!$C$3:$C$60,SMALL(IF(Ursachenanalyse!$B$3:$B$60="Mensch",ROW(Ursachenanalyse!$B$3:$B$60)-2),2)),"")</f>
        <v>Hohe Personalfluktuation</v>
      </c>
      <c r="D8" s="6"/>
      <c r="E8" s="6"/>
      <c r="F8" s="6"/>
      <c r="G8" s="6"/>
      <c r="H8" s="6"/>
      <c r="I8" s="6"/>
      <c r="J8" s="6"/>
      <c r="K8" s="6"/>
      <c r="O8" s="6" t="str">
        <f aca="false" t="array" ref="O8:O8">IFERROR(INDEX(Ursachenanalyse!$C$3:$C$60,SMALL(IF(Ursachenanalyse!$B$3:$B$60="Maschine",ROW(Ursachenanalyse!$B$3:$B$60)-2),2)),"")</f>
        <v>Fehlende regelmäßige Wartung</v>
      </c>
      <c r="P8" s="6"/>
      <c r="Q8" s="6"/>
      <c r="R8" s="6"/>
      <c r="S8" s="6"/>
      <c r="T8" s="6"/>
      <c r="U8" s="6"/>
      <c r="V8" s="6"/>
      <c r="W8" s="6"/>
      <c r="AA8" s="6" t="str">
        <f aca="false" t="array" ref="AA8:AA8">IFERROR(INDEX(Ursachenanalyse!$C$3:$C$60,SMALL(IF(Ursachenanalyse!$B$3:$B$60="Material",ROW(Ursachenanalyse!$B$3:$B$60)-2),2)),"")</f>
        <v>Lieferverzögerungen bei Rohstoffen</v>
      </c>
      <c r="AB8" s="6"/>
      <c r="AC8" s="6"/>
      <c r="AD8" s="6"/>
      <c r="AE8" s="6"/>
      <c r="AF8" s="6"/>
      <c r="AG8" s="6"/>
      <c r="AH8" s="6"/>
      <c r="AI8" s="6"/>
    </row>
    <row r="9" customFormat="false" ht="13.5" hidden="false" customHeight="true" outlineLevel="0" collapsed="false">
      <c r="C9" s="6"/>
      <c r="D9" s="6"/>
      <c r="E9" s="6"/>
      <c r="F9" s="6"/>
      <c r="G9" s="6"/>
      <c r="H9" s="6"/>
      <c r="I9" s="6"/>
      <c r="J9" s="6"/>
      <c r="K9" s="6"/>
      <c r="O9" s="6"/>
      <c r="P9" s="6"/>
      <c r="Q9" s="6"/>
      <c r="R9" s="6"/>
      <c r="S9" s="6"/>
      <c r="T9" s="6"/>
      <c r="U9" s="6"/>
      <c r="V9" s="6"/>
      <c r="W9" s="6"/>
      <c r="AA9" s="6"/>
      <c r="AB9" s="6"/>
      <c r="AC9" s="6"/>
      <c r="AD9" s="6"/>
      <c r="AE9" s="6"/>
      <c r="AF9" s="6"/>
      <c r="AG9" s="6"/>
      <c r="AH9" s="6"/>
      <c r="AI9" s="6"/>
    </row>
    <row r="10" customFormat="false" ht="13.5" hidden="false" customHeight="true" outlineLevel="0" collapsed="false">
      <c r="C10" s="6" t="str">
        <f aca="false" t="array" ref="C10:C10">IFERROR(INDEX(Ursachenanalyse!$C$3:$C$60,SMALL(IF(Ursachenanalyse!$B$3:$B$60="Mensch",ROW(Ursachenanalyse!$B$3:$B$60)-2),3)),"")</f>
        <v>Unklare Zuständigkeiten</v>
      </c>
      <c r="D10" s="6"/>
      <c r="E10" s="6"/>
      <c r="F10" s="6"/>
      <c r="G10" s="6"/>
      <c r="H10" s="6"/>
      <c r="I10" s="6"/>
      <c r="J10" s="6"/>
      <c r="K10" s="6"/>
      <c r="O10" s="6" t="str">
        <f aca="false" t="array" ref="O10:O10">IFERROR(INDEX(Ursachenanalyse!$C$3:$C$60,SMALL(IF(Ursachenanalyse!$B$3:$B$60="Maschine",ROW(Ursachenanalyse!$B$3:$B$60)-2),3)),"")</f>
        <v>Häufige Anlagenstörungen</v>
      </c>
      <c r="P10" s="6"/>
      <c r="Q10" s="6"/>
      <c r="R10" s="6"/>
      <c r="S10" s="6"/>
      <c r="T10" s="6"/>
      <c r="U10" s="6"/>
      <c r="V10" s="6"/>
      <c r="W10" s="6"/>
      <c r="AA10" s="6" t="str">
        <f aca="false" t="array" ref="AA10:AA10">IFERROR(INDEX(Ursachenanalyse!$C$3:$C$60,SMALL(IF(Ursachenanalyse!$B$3:$B$60="Material",ROW(Ursachenanalyse!$B$3:$B$60)-2),3)),"")</f>
        <v>Fehlende Wareneingangsprüfung</v>
      </c>
      <c r="AB10" s="6"/>
      <c r="AC10" s="6"/>
      <c r="AD10" s="6"/>
      <c r="AE10" s="6"/>
      <c r="AF10" s="6"/>
      <c r="AG10" s="6"/>
      <c r="AH10" s="6"/>
      <c r="AI10" s="6"/>
    </row>
    <row r="11" customFormat="false" ht="13.5" hidden="false" customHeight="true" outlineLevel="0" collapsed="false">
      <c r="C11" s="6"/>
      <c r="D11" s="6"/>
      <c r="E11" s="6"/>
      <c r="F11" s="6"/>
      <c r="G11" s="6"/>
      <c r="H11" s="6"/>
      <c r="I11" s="6"/>
      <c r="J11" s="6"/>
      <c r="K11" s="6"/>
      <c r="O11" s="6"/>
      <c r="P11" s="6"/>
      <c r="Q11" s="6"/>
      <c r="R11" s="6"/>
      <c r="S11" s="6"/>
      <c r="T11" s="6"/>
      <c r="U11" s="6"/>
      <c r="V11" s="6"/>
      <c r="W11" s="6"/>
      <c r="AA11" s="6"/>
      <c r="AB11" s="6"/>
      <c r="AC11" s="6"/>
      <c r="AD11" s="6"/>
      <c r="AE11" s="6"/>
      <c r="AF11" s="6"/>
      <c r="AG11" s="6"/>
      <c r="AH11" s="6"/>
      <c r="AI11" s="6"/>
    </row>
    <row r="12" customFormat="false" ht="13.5" hidden="false" customHeight="true" outlineLevel="0" collapsed="false">
      <c r="C12" s="6" t="str">
        <f aca="false" t="array" ref="C12:C12">IFERROR(INDEX(Ursachenanalyse!$C$3:$C$60,SMALL(IF(Ursachenanalyse!$B$3:$B$60="Mensch",ROW(Ursachenanalyse!$B$3:$B$60)-2),4)),"")</f>
        <v/>
      </c>
      <c r="D12" s="6"/>
      <c r="E12" s="6"/>
      <c r="F12" s="6"/>
      <c r="G12" s="6"/>
      <c r="H12" s="6"/>
      <c r="I12" s="6"/>
      <c r="J12" s="6"/>
      <c r="K12" s="6"/>
      <c r="O12" s="6" t="str">
        <f aca="false" t="array" ref="O12:O12">IFERROR(INDEX(Ursachenanalyse!$C$3:$C$60,SMALL(IF(Ursachenanalyse!$B$3:$B$60="Maschine",ROW(Ursachenanalyse!$B$3:$B$60)-2),4)),"")</f>
        <v/>
      </c>
      <c r="P12" s="6"/>
      <c r="Q12" s="6"/>
      <c r="R12" s="6"/>
      <c r="S12" s="6"/>
      <c r="T12" s="6"/>
      <c r="U12" s="6"/>
      <c r="V12" s="6"/>
      <c r="W12" s="6"/>
      <c r="AA12" s="6" t="str">
        <f aca="false" t="array" ref="AA12:AA12">IFERROR(INDEX(Ursachenanalyse!$C$3:$C$60,SMALL(IF(Ursachenanalyse!$B$3:$B$60="Material",ROW(Ursachenanalyse!$B$3:$B$60)-2),4)),"")</f>
        <v/>
      </c>
      <c r="AB12" s="6"/>
      <c r="AC12" s="6"/>
      <c r="AD12" s="6"/>
      <c r="AE12" s="6"/>
      <c r="AF12" s="6"/>
      <c r="AG12" s="6"/>
      <c r="AH12" s="6"/>
      <c r="AI12" s="6"/>
    </row>
    <row r="13" customFormat="false" ht="13.5" hidden="false" customHeight="true" outlineLevel="0" collapsed="false">
      <c r="C13" s="6"/>
      <c r="D13" s="6"/>
      <c r="E13" s="6"/>
      <c r="F13" s="6"/>
      <c r="G13" s="6"/>
      <c r="H13" s="6"/>
      <c r="I13" s="6"/>
      <c r="J13" s="6"/>
      <c r="K13" s="6"/>
      <c r="O13" s="6"/>
      <c r="P13" s="6"/>
      <c r="Q13" s="6"/>
      <c r="R13" s="6"/>
      <c r="S13" s="6"/>
      <c r="T13" s="6"/>
      <c r="U13" s="6"/>
      <c r="V13" s="6"/>
      <c r="W13" s="6"/>
      <c r="AA13" s="6"/>
      <c r="AB13" s="6"/>
      <c r="AC13" s="6"/>
      <c r="AD13" s="6"/>
      <c r="AE13" s="6"/>
      <c r="AF13" s="6"/>
      <c r="AG13" s="6"/>
      <c r="AH13" s="6"/>
      <c r="AI13" s="6"/>
    </row>
    <row r="14" customFormat="false" ht="13.5" hidden="false" customHeight="true" outlineLevel="0" collapsed="false">
      <c r="L14" s="7"/>
      <c r="X14" s="8"/>
      <c r="AJ14" s="9"/>
    </row>
    <row r="15" customFormat="false" ht="13.5" hidden="false" customHeight="true" outlineLevel="0" collapsed="false">
      <c r="M15" s="7"/>
      <c r="Y15" s="8"/>
      <c r="AK15" s="9"/>
    </row>
    <row r="16" customFormat="false" ht="13.5" hidden="false" customHeight="true" outlineLevel="0" collapsed="false">
      <c r="N16" s="7"/>
      <c r="Z16" s="8"/>
      <c r="AL16" s="9"/>
    </row>
    <row r="17" customFormat="false" ht="13.5" hidden="false" customHeight="true" outlineLevel="0" collapsed="false">
      <c r="O17" s="7"/>
      <c r="AA17" s="8"/>
      <c r="AM17" s="9"/>
    </row>
    <row r="18" customFormat="false" ht="13.5" hidden="false" customHeight="true" outlineLevel="0" collapsed="false">
      <c r="P18" s="7"/>
      <c r="AB18" s="8"/>
      <c r="AN18" s="9"/>
    </row>
    <row r="19" customFormat="false" ht="13.5" hidden="false" customHeight="true" outlineLevel="0" collapsed="false">
      <c r="Q19" s="7"/>
      <c r="AC19" s="8"/>
      <c r="AO19" s="9"/>
      <c r="AY19" s="10" t="s">
        <v>5</v>
      </c>
      <c r="AZ19" s="10"/>
      <c r="BA19" s="10"/>
      <c r="BB19" s="10"/>
      <c r="BC19" s="10"/>
      <c r="BD19" s="10"/>
      <c r="BE19" s="10"/>
      <c r="BF19" s="10"/>
    </row>
    <row r="20" customFormat="false" ht="13.5" hidden="false" customHeight="true" outlineLevel="0" collapsed="false">
      <c r="R20" s="7"/>
      <c r="AD20" s="8"/>
      <c r="AP20" s="9"/>
      <c r="AY20" s="11" t="s">
        <v>6</v>
      </c>
      <c r="AZ20" s="11"/>
      <c r="BA20" s="11"/>
      <c r="BB20" s="11"/>
      <c r="BC20" s="11"/>
      <c r="BD20" s="11"/>
      <c r="BE20" s="11"/>
      <c r="BF20" s="11"/>
    </row>
    <row r="21" customFormat="false" ht="13.5" hidden="false" customHeight="true" outlineLevel="0" collapsed="false">
      <c r="S21" s="7"/>
      <c r="AE21" s="8"/>
      <c r="AQ21" s="9"/>
      <c r="AU21" s="12"/>
      <c r="AY21" s="11"/>
      <c r="AZ21" s="11"/>
      <c r="BA21" s="11"/>
      <c r="BB21" s="11"/>
      <c r="BC21" s="11"/>
      <c r="BD21" s="11"/>
      <c r="BE21" s="11"/>
      <c r="BF21" s="11"/>
    </row>
    <row r="22" customFormat="false" ht="13.5" hidden="false" customHeight="true" outlineLevel="0" collapsed="false">
      <c r="T22" s="7"/>
      <c r="AF22" s="8"/>
      <c r="AR22" s="9"/>
      <c r="AV22" s="12"/>
      <c r="AY22" s="11"/>
      <c r="AZ22" s="11"/>
      <c r="BA22" s="11"/>
      <c r="BB22" s="11"/>
      <c r="BC22" s="11"/>
      <c r="BD22" s="11"/>
      <c r="BE22" s="11"/>
      <c r="BF22" s="11"/>
    </row>
    <row r="23" customFormat="false" ht="13.5" hidden="false" customHeight="true" outlineLevel="0" collapsed="false">
      <c r="U23" s="7"/>
      <c r="AG23" s="8"/>
      <c r="AS23" s="9"/>
      <c r="AW23" s="12"/>
      <c r="AY23" s="11"/>
      <c r="AZ23" s="11"/>
      <c r="BA23" s="11"/>
      <c r="BB23" s="11"/>
      <c r="BC23" s="11"/>
      <c r="BD23" s="11"/>
      <c r="BE23" s="11"/>
      <c r="BF23" s="11"/>
    </row>
    <row r="24" customFormat="false" ht="9" hidden="false" customHeight="true" outlineLevel="0" collapsed="false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1"/>
      <c r="AZ24" s="11"/>
      <c r="BA24" s="11"/>
      <c r="BB24" s="11"/>
      <c r="BC24" s="11"/>
      <c r="BD24" s="11"/>
      <c r="BE24" s="11"/>
      <c r="BF24" s="11"/>
    </row>
    <row r="25" customFormat="false" ht="13.5" hidden="false" customHeight="true" outlineLevel="0" collapsed="false">
      <c r="X25" s="14"/>
      <c r="AJ25" s="15"/>
      <c r="AV25" s="16"/>
      <c r="AW25" s="17"/>
      <c r="AY25" s="11"/>
      <c r="AZ25" s="11"/>
      <c r="BA25" s="11"/>
      <c r="BB25" s="11"/>
      <c r="BC25" s="11"/>
      <c r="BD25" s="11"/>
      <c r="BE25" s="11"/>
      <c r="BF25" s="11"/>
    </row>
    <row r="26" customFormat="false" ht="13.5" hidden="false" customHeight="true" outlineLevel="0" collapsed="false">
      <c r="W26" s="14"/>
      <c r="AI26" s="15"/>
      <c r="AU26" s="16"/>
      <c r="AV26" s="17"/>
      <c r="AY26" s="11"/>
      <c r="AZ26" s="11"/>
      <c r="BA26" s="11"/>
      <c r="BB26" s="11"/>
      <c r="BC26" s="11"/>
      <c r="BD26" s="11"/>
      <c r="BE26" s="11"/>
      <c r="BF26" s="11"/>
    </row>
    <row r="27" customFormat="false" ht="13.5" hidden="false" customHeight="true" outlineLevel="0" collapsed="false">
      <c r="V27" s="14"/>
      <c r="AH27" s="15"/>
      <c r="AT27" s="16"/>
      <c r="AU27" s="17"/>
      <c r="AY27" s="11"/>
      <c r="AZ27" s="11"/>
      <c r="BA27" s="11"/>
      <c r="BB27" s="11"/>
      <c r="BC27" s="11"/>
      <c r="BD27" s="11"/>
      <c r="BE27" s="11"/>
      <c r="BF27" s="11"/>
    </row>
    <row r="28" customFormat="false" ht="13.5" hidden="false" customHeight="true" outlineLevel="0" collapsed="false">
      <c r="U28" s="14"/>
      <c r="AG28" s="15"/>
      <c r="AS28" s="16"/>
      <c r="AY28" s="11"/>
      <c r="AZ28" s="11"/>
      <c r="BA28" s="11"/>
      <c r="BB28" s="11"/>
      <c r="BC28" s="11"/>
      <c r="BD28" s="11"/>
      <c r="BE28" s="11"/>
      <c r="BF28" s="11"/>
    </row>
    <row r="29" customFormat="false" ht="13.5" hidden="false" customHeight="true" outlineLevel="0" collapsed="false">
      <c r="T29" s="14"/>
      <c r="AF29" s="15"/>
      <c r="AR29" s="16"/>
    </row>
    <row r="30" customFormat="false" ht="13.5" hidden="false" customHeight="true" outlineLevel="0" collapsed="false">
      <c r="S30" s="14"/>
      <c r="AE30" s="15"/>
      <c r="AQ30" s="16"/>
    </row>
    <row r="31" customFormat="false" ht="13.5" hidden="false" customHeight="true" outlineLevel="0" collapsed="false">
      <c r="R31" s="14"/>
      <c r="AD31" s="15"/>
      <c r="AP31" s="16"/>
    </row>
    <row r="32" customFormat="false" ht="13.5" hidden="false" customHeight="true" outlineLevel="0" collapsed="false">
      <c r="Q32" s="14"/>
      <c r="AC32" s="15"/>
      <c r="AO32" s="16"/>
    </row>
    <row r="33" customFormat="false" ht="13.5" hidden="false" customHeight="true" outlineLevel="0" collapsed="false">
      <c r="P33" s="14"/>
      <c r="AB33" s="15"/>
      <c r="AN33" s="16"/>
    </row>
    <row r="34" customFormat="false" ht="13.5" hidden="false" customHeight="true" outlineLevel="0" collapsed="false">
      <c r="O34" s="14"/>
      <c r="AA34" s="15"/>
      <c r="AM34" s="16"/>
    </row>
    <row r="35" customFormat="false" ht="13.5" hidden="false" customHeight="true" outlineLevel="0" collapsed="false">
      <c r="N35" s="14"/>
      <c r="Z35" s="15"/>
      <c r="AL35" s="16"/>
    </row>
    <row r="36" customFormat="false" ht="13.5" hidden="false" customHeight="true" outlineLevel="0" collapsed="false">
      <c r="F36" s="6" t="str">
        <f aca="false" t="array" ref="F36:F36">IFERROR(INDEX(Ursachenanalyse!$C$3:$C$60,SMALL(IF(Ursachenanalyse!$B$3:$B$60="Methode",ROW(Ursachenanalyse!$B$3:$B$60)-2),4)),"")</f>
        <v/>
      </c>
      <c r="G36" s="6"/>
      <c r="H36" s="6"/>
      <c r="I36" s="6"/>
      <c r="J36" s="6"/>
      <c r="K36" s="6"/>
      <c r="L36" s="6"/>
      <c r="M36" s="6"/>
      <c r="N36" s="6"/>
      <c r="R36" s="6" t="str">
        <f aca="false" t="array" ref="R36:R36">IFERROR(INDEX(Ursachenanalyse!$C$3:$C$60,SMALL(IF(Ursachenanalyse!$B$3:$B$60="Messung",ROW(Ursachenanalyse!$B$3:$B$60)-2),4)),"")</f>
        <v/>
      </c>
      <c r="S36" s="6"/>
      <c r="T36" s="6"/>
      <c r="U36" s="6"/>
      <c r="V36" s="6"/>
      <c r="W36" s="6"/>
      <c r="X36" s="6"/>
      <c r="Y36" s="6"/>
      <c r="Z36" s="6"/>
      <c r="AD36" s="6" t="str">
        <f aca="false" t="array" ref="AD36:AD36">IFERROR(INDEX(Ursachenanalyse!$C$3:$C$60,SMALL(IF(Ursachenanalyse!$B$3:$B$60="Mitwelt",ROW(Ursachenanalyse!$B$3:$B$60)-2),4)),"")</f>
        <v/>
      </c>
      <c r="AE36" s="6"/>
      <c r="AF36" s="6"/>
      <c r="AG36" s="6"/>
      <c r="AH36" s="6"/>
      <c r="AI36" s="6"/>
      <c r="AJ36" s="6"/>
      <c r="AK36" s="6"/>
      <c r="AL36" s="6"/>
    </row>
    <row r="37" customFormat="false" ht="13.5" hidden="false" customHeight="true" outlineLevel="0" collapsed="false">
      <c r="F37" s="6"/>
      <c r="G37" s="6"/>
      <c r="H37" s="6"/>
      <c r="I37" s="6"/>
      <c r="J37" s="6"/>
      <c r="K37" s="6"/>
      <c r="L37" s="6"/>
      <c r="M37" s="6"/>
      <c r="N37" s="6"/>
      <c r="R37" s="6"/>
      <c r="S37" s="6"/>
      <c r="T37" s="6"/>
      <c r="U37" s="6"/>
      <c r="V37" s="6"/>
      <c r="W37" s="6"/>
      <c r="X37" s="6"/>
      <c r="Y37" s="6"/>
      <c r="Z37" s="6"/>
      <c r="AD37" s="6"/>
      <c r="AE37" s="6"/>
      <c r="AF37" s="6"/>
      <c r="AG37" s="6"/>
      <c r="AH37" s="6"/>
      <c r="AI37" s="6"/>
      <c r="AJ37" s="6"/>
      <c r="AK37" s="6"/>
      <c r="AL37" s="6"/>
    </row>
    <row r="38" customFormat="false" ht="13.5" hidden="false" customHeight="true" outlineLevel="0" collapsed="false">
      <c r="F38" s="6" t="str">
        <f aca="false" t="array" ref="F38:F38">IFERROR(INDEX(Ursachenanalyse!$C$3:$C$60,SMALL(IF(Ursachenanalyse!$B$3:$B$60="Methode",ROW(Ursachenanalyse!$B$3:$B$60)-2),3)),"")</f>
        <v>Zu enge Zeitvorgaben</v>
      </c>
      <c r="G38" s="6"/>
      <c r="H38" s="6"/>
      <c r="I38" s="6"/>
      <c r="J38" s="6"/>
      <c r="K38" s="6"/>
      <c r="L38" s="6"/>
      <c r="M38" s="6"/>
      <c r="N38" s="6"/>
      <c r="R38" s="6" t="str">
        <f aca="false" t="array" ref="R38:R38">IFERROR(INDEX(Ursachenanalyse!$C$3:$C$60,SMALL(IF(Ursachenanalyse!$B$3:$B$60="Messung",ROW(Ursachenanalyse!$B$3:$B$60)-2),3)),"")</f>
        <v>Fehlende Qualitätskennzahlen</v>
      </c>
      <c r="S38" s="6"/>
      <c r="T38" s="6"/>
      <c r="U38" s="6"/>
      <c r="V38" s="6"/>
      <c r="W38" s="6"/>
      <c r="X38" s="6"/>
      <c r="Y38" s="6"/>
      <c r="Z38" s="6"/>
      <c r="AD38" s="6" t="str">
        <f aca="false" t="array" ref="AD38:AD38">IFERROR(INDEX(Ursachenanalyse!$C$3:$C$60,SMALL(IF(Ursachenanalyse!$B$3:$B$60="Mitwelt",ROW(Ursachenanalyse!$B$3:$B$60)-2),3)),"")</f>
        <v>Unordnung am Arbeitsplatz</v>
      </c>
      <c r="AE38" s="6"/>
      <c r="AF38" s="6"/>
      <c r="AG38" s="6"/>
      <c r="AH38" s="6"/>
      <c r="AI38" s="6"/>
      <c r="AJ38" s="6"/>
      <c r="AK38" s="6"/>
      <c r="AL38" s="6"/>
    </row>
    <row r="39" customFormat="false" ht="13.5" hidden="false" customHeight="true" outlineLevel="0" collapsed="false">
      <c r="F39" s="6"/>
      <c r="G39" s="6"/>
      <c r="H39" s="6"/>
      <c r="I39" s="6"/>
      <c r="J39" s="6"/>
      <c r="K39" s="6"/>
      <c r="L39" s="6"/>
      <c r="M39" s="6"/>
      <c r="N39" s="6"/>
      <c r="R39" s="6"/>
      <c r="S39" s="6"/>
      <c r="T39" s="6"/>
      <c r="U39" s="6"/>
      <c r="V39" s="6"/>
      <c r="W39" s="6"/>
      <c r="X39" s="6"/>
      <c r="Y39" s="6"/>
      <c r="Z39" s="6"/>
      <c r="AD39" s="6"/>
      <c r="AE39" s="6"/>
      <c r="AF39" s="6"/>
      <c r="AG39" s="6"/>
      <c r="AH39" s="6"/>
      <c r="AI39" s="6"/>
      <c r="AJ39" s="6"/>
      <c r="AK39" s="6"/>
      <c r="AL39" s="6"/>
    </row>
    <row r="40" customFormat="false" ht="13.5" hidden="false" customHeight="true" outlineLevel="0" collapsed="false">
      <c r="F40" s="6" t="str">
        <f aca="false" t="array" ref="F40:F40">IFERROR(INDEX(Ursachenanalyse!$C$3:$C$60,SMALL(IF(Ursachenanalyse!$B$3:$B$60="Methode",ROW(Ursachenanalyse!$B$3:$B$60)-2),2)),"")</f>
        <v>Fehlende Standardarbeitsanweisungen</v>
      </c>
      <c r="G40" s="6"/>
      <c r="H40" s="6"/>
      <c r="I40" s="6"/>
      <c r="J40" s="6"/>
      <c r="K40" s="6"/>
      <c r="L40" s="6"/>
      <c r="M40" s="6"/>
      <c r="N40" s="6"/>
      <c r="R40" s="6" t="str">
        <f aca="false" t="array" ref="R40:R40">IFERROR(INDEX(Ursachenanalyse!$C$3:$C$60,SMALL(IF(Ursachenanalyse!$B$3:$B$60="Messung",ROW(Ursachenanalyse!$B$3:$B$60)-2),2)),"")</f>
        <v>Keine regelmäßige Kalibrierung</v>
      </c>
      <c r="S40" s="6"/>
      <c r="T40" s="6"/>
      <c r="U40" s="6"/>
      <c r="V40" s="6"/>
      <c r="W40" s="6"/>
      <c r="X40" s="6"/>
      <c r="Y40" s="6"/>
      <c r="Z40" s="6"/>
      <c r="AD40" s="6" t="str">
        <f aca="false" t="array" ref="AD40:AD40">IFERROR(INDEX(Ursachenanalyse!$C$3:$C$60,SMALL(IF(Ursachenanalyse!$B$3:$B$60="Mitwelt",ROW(Ursachenanalyse!$B$3:$B$60)-2),2)),"")</f>
        <v>Temperaturschwankungen im Lager</v>
      </c>
      <c r="AE40" s="6"/>
      <c r="AF40" s="6"/>
      <c r="AG40" s="6"/>
      <c r="AH40" s="6"/>
      <c r="AI40" s="6"/>
      <c r="AJ40" s="6"/>
      <c r="AK40" s="6"/>
      <c r="AL40" s="6"/>
    </row>
    <row r="41" customFormat="false" ht="13.5" hidden="false" customHeight="true" outlineLevel="0" collapsed="false">
      <c r="F41" s="6"/>
      <c r="G41" s="6"/>
      <c r="H41" s="6"/>
      <c r="I41" s="6"/>
      <c r="J41" s="6"/>
      <c r="K41" s="6"/>
      <c r="L41" s="6"/>
      <c r="M41" s="6"/>
      <c r="N41" s="6"/>
      <c r="R41" s="6"/>
      <c r="S41" s="6"/>
      <c r="T41" s="6"/>
      <c r="U41" s="6"/>
      <c r="V41" s="6"/>
      <c r="W41" s="6"/>
      <c r="X41" s="6"/>
      <c r="Y41" s="6"/>
      <c r="Z41" s="6"/>
      <c r="AD41" s="6"/>
      <c r="AE41" s="6"/>
      <c r="AF41" s="6"/>
      <c r="AG41" s="6"/>
      <c r="AH41" s="6"/>
      <c r="AI41" s="6"/>
      <c r="AJ41" s="6"/>
      <c r="AK41" s="6"/>
      <c r="AL41" s="6"/>
    </row>
    <row r="42" customFormat="false" ht="13.5" hidden="false" customHeight="true" outlineLevel="0" collapsed="false">
      <c r="F42" s="6" t="str">
        <f aca="false" t="array" ref="F42:F42">IFERROR(INDEX(Ursachenanalyse!$C$3:$C$60,SMALL(IF(Ursachenanalyse!$B$3:$B$60="Methode",ROW(Ursachenanalyse!$B$3:$B$60)-2),1)),"")</f>
        <v>Unklare Prozessbeschreibungen</v>
      </c>
      <c r="G42" s="6"/>
      <c r="H42" s="6"/>
      <c r="I42" s="6"/>
      <c r="J42" s="6"/>
      <c r="K42" s="6"/>
      <c r="L42" s="6"/>
      <c r="M42" s="6"/>
      <c r="N42" s="6"/>
      <c r="R42" s="6" t="str">
        <f aca="false" t="array" ref="R42:R42">IFERROR(INDEX(Ursachenanalyse!$C$3:$C$60,SMALL(IF(Ursachenanalyse!$B$3:$B$60="Messung",ROW(Ursachenanalyse!$B$3:$B$60)-2),1)),"")</f>
        <v>Ungenaue Messgeräte</v>
      </c>
      <c r="S42" s="6"/>
      <c r="T42" s="6"/>
      <c r="U42" s="6"/>
      <c r="V42" s="6"/>
      <c r="W42" s="6"/>
      <c r="X42" s="6"/>
      <c r="Y42" s="6"/>
      <c r="Z42" s="6"/>
      <c r="AD42" s="6" t="str">
        <f aca="false" t="array" ref="AD42:AD42">IFERROR(INDEX(Ursachenanalyse!$C$3:$C$60,SMALL(IF(Ursachenanalyse!$B$3:$B$60="Mitwelt",ROW(Ursachenanalyse!$B$3:$B$60)-2),1)),"")</f>
        <v>Schlechte Beleuchtung am Arbeitsplatz</v>
      </c>
      <c r="AE42" s="6"/>
      <c r="AF42" s="6"/>
      <c r="AG42" s="6"/>
      <c r="AH42" s="6"/>
      <c r="AI42" s="6"/>
      <c r="AJ42" s="6"/>
      <c r="AK42" s="6"/>
      <c r="AL42" s="6"/>
    </row>
    <row r="43" customFormat="false" ht="13.5" hidden="false" customHeight="true" outlineLevel="0" collapsed="false">
      <c r="F43" s="6"/>
      <c r="G43" s="6"/>
      <c r="H43" s="6"/>
      <c r="I43" s="6"/>
      <c r="J43" s="6"/>
      <c r="K43" s="6"/>
      <c r="L43" s="6"/>
      <c r="M43" s="6"/>
      <c r="N43" s="6"/>
      <c r="R43" s="6"/>
      <c r="S43" s="6"/>
      <c r="T43" s="6"/>
      <c r="U43" s="6"/>
      <c r="V43" s="6"/>
      <c r="W43" s="6"/>
      <c r="X43" s="6"/>
      <c r="Y43" s="6"/>
      <c r="Z43" s="6"/>
      <c r="AD43" s="6"/>
      <c r="AE43" s="6"/>
      <c r="AF43" s="6"/>
      <c r="AG43" s="6"/>
      <c r="AH43" s="6"/>
      <c r="AI43" s="6"/>
      <c r="AJ43" s="6"/>
      <c r="AK43" s="6"/>
      <c r="AL43" s="6"/>
    </row>
    <row r="44" customFormat="false" ht="13.5" hidden="false" customHeight="true" outlineLevel="0" collapsed="false">
      <c r="F44" s="18" t="s">
        <v>7</v>
      </c>
      <c r="G44" s="18"/>
      <c r="H44" s="18"/>
      <c r="I44" s="18"/>
      <c r="J44" s="18"/>
      <c r="K44" s="18"/>
      <c r="L44" s="18"/>
      <c r="M44" s="18"/>
      <c r="N44" s="18"/>
      <c r="R44" s="19" t="s">
        <v>8</v>
      </c>
      <c r="S44" s="19"/>
      <c r="T44" s="19"/>
      <c r="U44" s="19"/>
      <c r="V44" s="19"/>
      <c r="W44" s="19"/>
      <c r="X44" s="19"/>
      <c r="Y44" s="19"/>
      <c r="Z44" s="19"/>
      <c r="AD44" s="20" t="s">
        <v>9</v>
      </c>
      <c r="AE44" s="20"/>
      <c r="AF44" s="20"/>
      <c r="AG44" s="20"/>
      <c r="AH44" s="20"/>
      <c r="AI44" s="20"/>
      <c r="AJ44" s="20"/>
      <c r="AK44" s="20"/>
      <c r="AL44" s="20"/>
    </row>
    <row r="45" customFormat="false" ht="13.5" hidden="false" customHeight="true" outlineLevel="0" collapsed="false">
      <c r="F45" s="18"/>
      <c r="G45" s="18"/>
      <c r="H45" s="18"/>
      <c r="I45" s="18"/>
      <c r="J45" s="18"/>
      <c r="K45" s="18"/>
      <c r="L45" s="18"/>
      <c r="M45" s="18"/>
      <c r="N45" s="18"/>
      <c r="R45" s="19"/>
      <c r="S45" s="19"/>
      <c r="T45" s="19"/>
      <c r="U45" s="19"/>
      <c r="V45" s="19"/>
      <c r="W45" s="19"/>
      <c r="X45" s="19"/>
      <c r="Y45" s="19"/>
      <c r="Z45" s="19"/>
      <c r="AD45" s="20"/>
      <c r="AE45" s="20"/>
      <c r="AF45" s="20"/>
      <c r="AG45" s="20"/>
      <c r="AH45" s="20"/>
      <c r="AI45" s="20"/>
      <c r="AJ45" s="20"/>
      <c r="AK45" s="20"/>
      <c r="AL45" s="20"/>
    </row>
    <row r="47" customFormat="false" ht="25.5" hidden="false" customHeight="true" outlineLevel="0" collapsed="false">
      <c r="B47" s="21" t="s">
        <v>10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</row>
  </sheetData>
  <mergeCells count="36">
    <mergeCell ref="B1:BF1"/>
    <mergeCell ref="B2:BF2"/>
    <mergeCell ref="C4:K5"/>
    <mergeCell ref="O4:W5"/>
    <mergeCell ref="AA4:AI5"/>
    <mergeCell ref="C6:K7"/>
    <mergeCell ref="O6:W7"/>
    <mergeCell ref="AA6:AI7"/>
    <mergeCell ref="C8:K9"/>
    <mergeCell ref="O8:W9"/>
    <mergeCell ref="AA8:AI9"/>
    <mergeCell ref="C10:K11"/>
    <mergeCell ref="O10:W11"/>
    <mergeCell ref="AA10:AI11"/>
    <mergeCell ref="C12:K13"/>
    <mergeCell ref="O12:W13"/>
    <mergeCell ref="AA12:AI13"/>
    <mergeCell ref="AY19:BF19"/>
    <mergeCell ref="AY20:BF28"/>
    <mergeCell ref="C24:AX24"/>
    <mergeCell ref="F36:N37"/>
    <mergeCell ref="R36:Z37"/>
    <mergeCell ref="AD36:AL37"/>
    <mergeCell ref="F38:N39"/>
    <mergeCell ref="R38:Z39"/>
    <mergeCell ref="AD38:AL39"/>
    <mergeCell ref="F40:N41"/>
    <mergeCell ref="R40:Z41"/>
    <mergeCell ref="AD40:AL41"/>
    <mergeCell ref="F42:N43"/>
    <mergeCell ref="R42:Z43"/>
    <mergeCell ref="AD42:AL43"/>
    <mergeCell ref="F44:N45"/>
    <mergeCell ref="R44:Z45"/>
    <mergeCell ref="AD44:AL45"/>
    <mergeCell ref="B47:BF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3A34"/>
    <pageSetUpPr fitToPage="true"/>
  </sheetPr>
  <dimension ref="A1:J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"/>
    <col collapsed="false" customWidth="true" hidden="false" outlineLevel="0" max="3" min="3" style="0" width="30"/>
    <col collapsed="false" customWidth="true" hidden="false" outlineLevel="0" max="4" min="4" style="0" width="28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30"/>
    <col collapsed="false" customWidth="true" hidden="false" outlineLevel="0" max="8" min="8" style="0" width="15"/>
    <col collapsed="false" customWidth="true" hidden="false" outlineLevel="0" max="9" min="9" style="0" width="12"/>
    <col collapsed="false" customWidth="true" hidden="false" outlineLevel="0" max="10" min="10" style="0" width="15"/>
  </cols>
  <sheetData>
    <row r="1" customFormat="false" ht="30" hidden="false" customHeight="true" outlineLevel="0" collapsed="false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2" t="s">
        <v>12</v>
      </c>
      <c r="B2" s="22" t="s">
        <v>13</v>
      </c>
      <c r="C2" s="22" t="s">
        <v>14</v>
      </c>
      <c r="D2" s="22" t="s">
        <v>15</v>
      </c>
      <c r="E2" s="22" t="s">
        <v>16</v>
      </c>
      <c r="F2" s="22" t="s">
        <v>17</v>
      </c>
      <c r="G2" s="22" t="s">
        <v>18</v>
      </c>
      <c r="H2" s="22" t="s">
        <v>19</v>
      </c>
      <c r="I2" s="22" t="s">
        <v>20</v>
      </c>
      <c r="J2" s="22" t="s">
        <v>21</v>
      </c>
    </row>
    <row r="3" customFormat="false" ht="21.75" hidden="false" customHeight="true" outlineLevel="0" collapsed="false">
      <c r="A3" s="23" t="n">
        <v>1</v>
      </c>
      <c r="B3" s="24" t="s">
        <v>22</v>
      </c>
      <c r="C3" s="24" t="s">
        <v>23</v>
      </c>
      <c r="D3" s="24" t="s">
        <v>24</v>
      </c>
      <c r="E3" s="23" t="s">
        <v>25</v>
      </c>
      <c r="F3" s="23" t="s">
        <v>26</v>
      </c>
      <c r="G3" s="24" t="s">
        <v>27</v>
      </c>
      <c r="H3" s="24" t="s">
        <v>28</v>
      </c>
      <c r="I3" s="25" t="n">
        <v>46310</v>
      </c>
      <c r="J3" s="23" t="s">
        <v>29</v>
      </c>
    </row>
    <row r="4" customFormat="false" ht="21.75" hidden="false" customHeight="true" outlineLevel="0" collapsed="false">
      <c r="A4" s="26" t="n">
        <v>2</v>
      </c>
      <c r="B4" s="27" t="s">
        <v>22</v>
      </c>
      <c r="C4" s="27" t="s">
        <v>30</v>
      </c>
      <c r="D4" s="27" t="s">
        <v>31</v>
      </c>
      <c r="E4" s="26" t="s">
        <v>32</v>
      </c>
      <c r="F4" s="26" t="s">
        <v>33</v>
      </c>
      <c r="G4" s="27" t="s">
        <v>34</v>
      </c>
      <c r="H4" s="27" t="s">
        <v>28</v>
      </c>
      <c r="I4" s="28" t="n">
        <v>46356</v>
      </c>
      <c r="J4" s="26" t="s">
        <v>35</v>
      </c>
    </row>
    <row r="5" customFormat="false" ht="21.75" hidden="false" customHeight="true" outlineLevel="0" collapsed="false">
      <c r="A5" s="23" t="n">
        <v>3</v>
      </c>
      <c r="B5" s="24" t="s">
        <v>22</v>
      </c>
      <c r="C5" s="24" t="s">
        <v>36</v>
      </c>
      <c r="D5" s="24" t="s">
        <v>37</v>
      </c>
      <c r="E5" s="23" t="s">
        <v>32</v>
      </c>
      <c r="F5" s="23" t="s">
        <v>33</v>
      </c>
      <c r="G5" s="24" t="s">
        <v>38</v>
      </c>
      <c r="H5" s="24" t="s">
        <v>39</v>
      </c>
      <c r="I5" s="25" t="n">
        <v>46295</v>
      </c>
      <c r="J5" s="23" t="s">
        <v>40</v>
      </c>
    </row>
    <row r="6" customFormat="false" ht="21.75" hidden="false" customHeight="true" outlineLevel="0" collapsed="false">
      <c r="A6" s="26" t="n">
        <v>4</v>
      </c>
      <c r="B6" s="27" t="s">
        <v>41</v>
      </c>
      <c r="C6" s="27" t="s">
        <v>42</v>
      </c>
      <c r="D6" s="27" t="s">
        <v>43</v>
      </c>
      <c r="E6" s="26" t="s">
        <v>25</v>
      </c>
      <c r="F6" s="26" t="s">
        <v>33</v>
      </c>
      <c r="G6" s="27" t="s">
        <v>44</v>
      </c>
      <c r="H6" s="27" t="s">
        <v>45</v>
      </c>
      <c r="I6" s="28" t="n">
        <v>46371</v>
      </c>
      <c r="J6" s="26" t="s">
        <v>35</v>
      </c>
    </row>
    <row r="7" customFormat="false" ht="21.75" hidden="false" customHeight="true" outlineLevel="0" collapsed="false">
      <c r="A7" s="23" t="n">
        <v>5</v>
      </c>
      <c r="B7" s="24" t="s">
        <v>41</v>
      </c>
      <c r="C7" s="24" t="s">
        <v>46</v>
      </c>
      <c r="D7" s="24" t="s">
        <v>47</v>
      </c>
      <c r="E7" s="23" t="s">
        <v>25</v>
      </c>
      <c r="F7" s="23" t="s">
        <v>26</v>
      </c>
      <c r="G7" s="24" t="s">
        <v>48</v>
      </c>
      <c r="H7" s="24" t="s">
        <v>45</v>
      </c>
      <c r="I7" s="25" t="n">
        <v>46296</v>
      </c>
      <c r="J7" s="23" t="s">
        <v>29</v>
      </c>
    </row>
    <row r="8" customFormat="false" ht="21.75" hidden="false" customHeight="true" outlineLevel="0" collapsed="false">
      <c r="A8" s="26" t="n">
        <v>6</v>
      </c>
      <c r="B8" s="27" t="s">
        <v>41</v>
      </c>
      <c r="C8" s="27" t="s">
        <v>49</v>
      </c>
      <c r="D8" s="27" t="s">
        <v>50</v>
      </c>
      <c r="E8" s="26" t="s">
        <v>32</v>
      </c>
      <c r="F8" s="26" t="s">
        <v>33</v>
      </c>
      <c r="G8" s="27" t="s">
        <v>51</v>
      </c>
      <c r="H8" s="27" t="s">
        <v>45</v>
      </c>
      <c r="I8" s="28" t="n">
        <v>46285</v>
      </c>
      <c r="J8" s="26" t="s">
        <v>29</v>
      </c>
    </row>
    <row r="9" customFormat="false" ht="21.75" hidden="false" customHeight="true" outlineLevel="0" collapsed="false">
      <c r="A9" s="23" t="n">
        <v>7</v>
      </c>
      <c r="B9" s="24" t="s">
        <v>52</v>
      </c>
      <c r="C9" s="24" t="s">
        <v>53</v>
      </c>
      <c r="D9" s="24" t="s">
        <v>54</v>
      </c>
      <c r="E9" s="23" t="s">
        <v>25</v>
      </c>
      <c r="F9" s="23" t="s">
        <v>26</v>
      </c>
      <c r="G9" s="24" t="s">
        <v>55</v>
      </c>
      <c r="H9" s="24" t="s">
        <v>56</v>
      </c>
      <c r="I9" s="25" t="n">
        <v>46336</v>
      </c>
      <c r="J9" s="23" t="s">
        <v>35</v>
      </c>
    </row>
    <row r="10" customFormat="false" ht="21.75" hidden="false" customHeight="true" outlineLevel="0" collapsed="false">
      <c r="A10" s="26" t="n">
        <v>8</v>
      </c>
      <c r="B10" s="27" t="s">
        <v>52</v>
      </c>
      <c r="C10" s="27" t="s">
        <v>57</v>
      </c>
      <c r="D10" s="27" t="s">
        <v>58</v>
      </c>
      <c r="E10" s="26" t="s">
        <v>32</v>
      </c>
      <c r="F10" s="26" t="s">
        <v>33</v>
      </c>
      <c r="G10" s="27" t="s">
        <v>59</v>
      </c>
      <c r="H10" s="27" t="s">
        <v>56</v>
      </c>
      <c r="I10" s="28" t="n">
        <v>46326</v>
      </c>
      <c r="J10" s="26" t="s">
        <v>35</v>
      </c>
    </row>
    <row r="11" customFormat="false" ht="21.75" hidden="false" customHeight="true" outlineLevel="0" collapsed="false">
      <c r="A11" s="23" t="n">
        <v>9</v>
      </c>
      <c r="B11" s="24" t="s">
        <v>52</v>
      </c>
      <c r="C11" s="24" t="s">
        <v>60</v>
      </c>
      <c r="D11" s="24" t="s">
        <v>61</v>
      </c>
      <c r="E11" s="23" t="s">
        <v>25</v>
      </c>
      <c r="F11" s="23" t="s">
        <v>33</v>
      </c>
      <c r="G11" s="24" t="s">
        <v>62</v>
      </c>
      <c r="H11" s="24" t="s">
        <v>63</v>
      </c>
      <c r="I11" s="25" t="n">
        <v>46290</v>
      </c>
      <c r="J11" s="23" t="s">
        <v>29</v>
      </c>
    </row>
    <row r="12" customFormat="false" ht="21.75" hidden="false" customHeight="true" outlineLevel="0" collapsed="false">
      <c r="A12" s="26" t="n">
        <v>10</v>
      </c>
      <c r="B12" s="27" t="s">
        <v>64</v>
      </c>
      <c r="C12" s="27" t="s">
        <v>65</v>
      </c>
      <c r="D12" s="27" t="s">
        <v>66</v>
      </c>
      <c r="E12" s="26" t="s">
        <v>32</v>
      </c>
      <c r="F12" s="26" t="s">
        <v>33</v>
      </c>
      <c r="G12" s="27" t="s">
        <v>67</v>
      </c>
      <c r="H12" s="27" t="s">
        <v>39</v>
      </c>
      <c r="I12" s="28" t="n">
        <v>46341</v>
      </c>
      <c r="J12" s="26" t="s">
        <v>35</v>
      </c>
    </row>
    <row r="13" customFormat="false" ht="21.75" hidden="false" customHeight="true" outlineLevel="0" collapsed="false">
      <c r="A13" s="23" t="n">
        <v>11</v>
      </c>
      <c r="B13" s="24" t="s">
        <v>64</v>
      </c>
      <c r="C13" s="24" t="s">
        <v>68</v>
      </c>
      <c r="D13" s="24" t="s">
        <v>69</v>
      </c>
      <c r="E13" s="23" t="s">
        <v>25</v>
      </c>
      <c r="F13" s="23" t="s">
        <v>26</v>
      </c>
      <c r="G13" s="24" t="s">
        <v>70</v>
      </c>
      <c r="H13" s="24" t="s">
        <v>39</v>
      </c>
      <c r="I13" s="25" t="n">
        <v>46315</v>
      </c>
      <c r="J13" s="23" t="s">
        <v>29</v>
      </c>
    </row>
    <row r="14" customFormat="false" ht="21.75" hidden="false" customHeight="true" outlineLevel="0" collapsed="false">
      <c r="A14" s="26" t="n">
        <v>12</v>
      </c>
      <c r="B14" s="27" t="s">
        <v>64</v>
      </c>
      <c r="C14" s="27" t="s">
        <v>71</v>
      </c>
      <c r="D14" s="27" t="s">
        <v>72</v>
      </c>
      <c r="E14" s="26" t="s">
        <v>73</v>
      </c>
      <c r="F14" s="26" t="s">
        <v>33</v>
      </c>
      <c r="G14" s="27" t="s">
        <v>74</v>
      </c>
      <c r="H14" s="27" t="s">
        <v>75</v>
      </c>
      <c r="I14" s="28" t="n">
        <v>46357</v>
      </c>
      <c r="J14" s="26" t="s">
        <v>35</v>
      </c>
    </row>
    <row r="15" customFormat="false" ht="21.75" hidden="false" customHeight="true" outlineLevel="0" collapsed="false">
      <c r="A15" s="23" t="n">
        <v>13</v>
      </c>
      <c r="B15" s="24" t="s">
        <v>76</v>
      </c>
      <c r="C15" s="24" t="s">
        <v>77</v>
      </c>
      <c r="D15" s="24" t="s">
        <v>78</v>
      </c>
      <c r="E15" s="23" t="s">
        <v>32</v>
      </c>
      <c r="F15" s="23" t="s">
        <v>33</v>
      </c>
      <c r="G15" s="24" t="s">
        <v>79</v>
      </c>
      <c r="H15" s="24" t="s">
        <v>63</v>
      </c>
      <c r="I15" s="25" t="n">
        <v>46293</v>
      </c>
      <c r="J15" s="23" t="s">
        <v>40</v>
      </c>
    </row>
    <row r="16" customFormat="false" ht="21.75" hidden="false" customHeight="true" outlineLevel="0" collapsed="false">
      <c r="A16" s="26" t="n">
        <v>14</v>
      </c>
      <c r="B16" s="27" t="s">
        <v>76</v>
      </c>
      <c r="C16" s="27" t="s">
        <v>80</v>
      </c>
      <c r="D16" s="27" t="s">
        <v>81</v>
      </c>
      <c r="E16" s="26" t="s">
        <v>25</v>
      </c>
      <c r="F16" s="26" t="s">
        <v>26</v>
      </c>
      <c r="G16" s="27" t="s">
        <v>82</v>
      </c>
      <c r="H16" s="27" t="s">
        <v>63</v>
      </c>
      <c r="I16" s="28" t="n">
        <v>46305</v>
      </c>
      <c r="J16" s="26" t="s">
        <v>29</v>
      </c>
    </row>
    <row r="17" customFormat="false" ht="21.75" hidden="false" customHeight="true" outlineLevel="0" collapsed="false">
      <c r="A17" s="23" t="n">
        <v>15</v>
      </c>
      <c r="B17" s="24" t="s">
        <v>76</v>
      </c>
      <c r="C17" s="24" t="s">
        <v>83</v>
      </c>
      <c r="D17" s="24" t="s">
        <v>84</v>
      </c>
      <c r="E17" s="23" t="s">
        <v>32</v>
      </c>
      <c r="F17" s="23" t="s">
        <v>33</v>
      </c>
      <c r="G17" s="24" t="s">
        <v>85</v>
      </c>
      <c r="H17" s="24" t="s">
        <v>75</v>
      </c>
      <c r="I17" s="25" t="n">
        <v>46331</v>
      </c>
      <c r="J17" s="23" t="s">
        <v>35</v>
      </c>
    </row>
    <row r="18" customFormat="false" ht="21.75" hidden="false" customHeight="true" outlineLevel="0" collapsed="false">
      <c r="A18" s="26" t="n">
        <v>16</v>
      </c>
      <c r="B18" s="27" t="s">
        <v>86</v>
      </c>
      <c r="C18" s="27" t="s">
        <v>87</v>
      </c>
      <c r="D18" s="27" t="s">
        <v>88</v>
      </c>
      <c r="E18" s="26" t="s">
        <v>73</v>
      </c>
      <c r="F18" s="26" t="s">
        <v>33</v>
      </c>
      <c r="G18" s="27" t="s">
        <v>89</v>
      </c>
      <c r="H18" s="27" t="s">
        <v>45</v>
      </c>
      <c r="I18" s="28" t="n">
        <v>46320</v>
      </c>
      <c r="J18" s="26" t="s">
        <v>35</v>
      </c>
    </row>
    <row r="19" customFormat="false" ht="21.75" hidden="false" customHeight="true" outlineLevel="0" collapsed="false">
      <c r="A19" s="23" t="n">
        <v>17</v>
      </c>
      <c r="B19" s="24" t="s">
        <v>86</v>
      </c>
      <c r="C19" s="24" t="s">
        <v>90</v>
      </c>
      <c r="D19" s="24" t="s">
        <v>91</v>
      </c>
      <c r="E19" s="23" t="s">
        <v>32</v>
      </c>
      <c r="F19" s="23" t="s">
        <v>33</v>
      </c>
      <c r="G19" s="24" t="s">
        <v>92</v>
      </c>
      <c r="H19" s="24" t="s">
        <v>45</v>
      </c>
      <c r="I19" s="25" t="n">
        <v>46346</v>
      </c>
      <c r="J19" s="23" t="s">
        <v>35</v>
      </c>
    </row>
    <row r="20" customFormat="false" ht="21.75" hidden="false" customHeight="true" outlineLevel="0" collapsed="false">
      <c r="A20" s="26" t="n">
        <v>18</v>
      </c>
      <c r="B20" s="27" t="s">
        <v>86</v>
      </c>
      <c r="C20" s="27" t="s">
        <v>93</v>
      </c>
      <c r="D20" s="27" t="s">
        <v>94</v>
      </c>
      <c r="E20" s="26" t="s">
        <v>73</v>
      </c>
      <c r="F20" s="26" t="s">
        <v>33</v>
      </c>
      <c r="G20" s="27" t="s">
        <v>95</v>
      </c>
      <c r="H20" s="27" t="s">
        <v>75</v>
      </c>
      <c r="I20" s="28" t="n">
        <v>46280</v>
      </c>
      <c r="J20" s="26" t="s">
        <v>40</v>
      </c>
    </row>
  </sheetData>
  <autoFilter ref="A2:J20"/>
  <mergeCells count="1">
    <mergeCell ref="A1:J1"/>
  </mergeCells>
  <conditionalFormatting sqref="E3:E60">
    <cfRule type="expression" priority="2" aboveAverage="0" equalAverage="0" bottom="0" percent="0" rank="0" text="" dxfId="16">
      <formula>$E3="Hoch"</formula>
    </cfRule>
    <cfRule type="expression" priority="3" aboveAverage="0" equalAverage="0" bottom="0" percent="0" rank="0" text="" dxfId="17">
      <formula>$E3="Mittel"</formula>
    </cfRule>
    <cfRule type="expression" priority="4" aboveAverage="0" equalAverage="0" bottom="0" percent="0" rank="0" text="" dxfId="18">
      <formula>$E3="Niedrig"</formula>
    </cfRule>
  </conditionalFormatting>
  <conditionalFormatting sqref="J3:J60">
    <cfRule type="expression" priority="5" aboveAverage="0" equalAverage="0" bottom="0" percent="0" rank="0" text="" dxfId="18">
      <formula>$J3="Offen"</formula>
    </cfRule>
    <cfRule type="expression" priority="6" aboveAverage="0" equalAverage="0" bottom="0" percent="0" rank="0" text="" dxfId="19">
      <formula>$J3="In Umsetzung"</formula>
    </cfRule>
    <cfRule type="expression" priority="7" aboveAverage="0" equalAverage="0" bottom="0" percent="0" rank="0" text="" dxfId="20">
      <formula>$J3="Erledigt"</formula>
    </cfRule>
  </conditionalFormatting>
  <conditionalFormatting sqref="F3:F60">
    <cfRule type="expression" priority="8" aboveAverage="0" equalAverage="0" bottom="0" percent="0" rank="0" text="" dxfId="21">
      <formula>$F3="Ja"</formula>
    </cfRule>
  </conditionalFormatting>
  <dataValidations count="5">
    <dataValidation allowBlank="true" error="Bitte einen Wert aus der Liste wählen." errorStyle="stop" errorTitle="Ungültige Eingabe" operator="between" showDropDown="false" showErrorMessage="true" showInputMessage="false" sqref="B3:B60" type="list">
      <formula1>Listen!$A$2:$A$7</formula1>
      <formula2>0</formula2>
    </dataValidation>
    <dataValidation allowBlank="true" error="Bitte einen Wert aus der Liste wählen." errorStyle="stop" errorTitle="Ungültige Eingabe" operator="between" showDropDown="false" showErrorMessage="true" showInputMessage="false" sqref="E3:E60" type="list">
      <formula1>Listen!$B$2:$B$4</formula1>
      <formula2>0</formula2>
    </dataValidation>
    <dataValidation allowBlank="true" error="Bitte einen Wert aus der Liste wählen." errorStyle="stop" errorTitle="Ungültige Eingabe" operator="between" showDropDown="false" showErrorMessage="true" showInputMessage="false" sqref="F3:F60" type="list">
      <formula1>Listen!$C$2:$C$3</formula1>
      <formula2>0</formula2>
    </dataValidation>
    <dataValidation allowBlank="true" error="Bitte einen Wert aus der Liste wählen." errorStyle="stop" errorTitle="Ungültige Eingabe" operator="between" showDropDown="false" showErrorMessage="true" showInputMessage="false" sqref="H3:H60" type="list">
      <formula1>Listen!$D$2:$D$7</formula1>
      <formula2>0</formula2>
    </dataValidation>
    <dataValidation allowBlank="true" error="Bitte einen Wert aus der Liste wählen." errorStyle="stop" errorTitle="Ungültige Eingabe" operator="between" showDropDown="false" showErrorMessage="true" showInputMessage="false" sqref="J3:J60" type="list">
      <formula1>Listen!$E$2:$E$4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7B4A"/>
    <pageSetUpPr fitToPage="true"/>
  </sheetPr>
  <dimension ref="B2:L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9" min="2" style="0" width="14.51"/>
  </cols>
  <sheetData>
    <row r="2" customFormat="false" ht="39.75" hidden="false" customHeight="true" outlineLevel="0" collapsed="false">
      <c r="B2" s="29" t="s">
        <v>96</v>
      </c>
      <c r="C2" s="29"/>
      <c r="D2" s="29"/>
      <c r="E2" s="29"/>
      <c r="F2" s="29"/>
      <c r="G2" s="29"/>
      <c r="H2" s="29"/>
      <c r="I2" s="29"/>
    </row>
    <row r="3" customFormat="false" ht="21.75" hidden="false" customHeight="true" outlineLevel="0" collapsed="false">
      <c r="B3" s="30" t="s">
        <v>97</v>
      </c>
      <c r="C3" s="30"/>
      <c r="D3" s="30"/>
      <c r="E3" s="30"/>
      <c r="F3" s="30"/>
      <c r="G3" s="30"/>
      <c r="H3" s="30"/>
      <c r="I3" s="30"/>
    </row>
    <row r="5" customFormat="false" ht="19.5" hidden="false" customHeight="true" outlineLevel="0" collapsed="false">
      <c r="B5" s="31" t="s">
        <v>98</v>
      </c>
      <c r="C5" s="32" t="str">
        <f aca="false">'Ishikawa-Diagramm'!AY20</f>
        <v>Steigende Anzahl an
Kundenreklamationen</v>
      </c>
      <c r="D5" s="32"/>
      <c r="E5" s="32"/>
      <c r="F5" s="32"/>
      <c r="G5" s="32"/>
      <c r="H5" s="32"/>
      <c r="I5" s="33" t="n">
        <f aca="true">TODAY()</f>
        <v>46272</v>
      </c>
    </row>
    <row r="7" customFormat="false" ht="21.75" hidden="false" customHeight="true" outlineLevel="0" collapsed="false">
      <c r="B7" s="34" t="s">
        <v>99</v>
      </c>
      <c r="C7" s="34"/>
      <c r="D7" s="34"/>
      <c r="E7" s="34"/>
      <c r="F7" s="34"/>
      <c r="G7" s="34"/>
      <c r="H7" s="34"/>
      <c r="I7" s="34"/>
    </row>
    <row r="8" customFormat="false" ht="15" hidden="false" customHeight="true" outlineLevel="0" collapsed="false">
      <c r="B8" s="35" t="s">
        <v>100</v>
      </c>
      <c r="C8" s="35"/>
      <c r="D8" s="36" t="s">
        <v>101</v>
      </c>
      <c r="E8" s="36"/>
      <c r="F8" s="37" t="s">
        <v>102</v>
      </c>
      <c r="G8" s="37"/>
      <c r="H8" s="35" t="s">
        <v>103</v>
      </c>
      <c r="I8" s="35"/>
    </row>
    <row r="9" customFormat="false" ht="18.75" hidden="false" customHeight="true" outlineLevel="0" collapsed="false">
      <c r="B9" s="38" t="n">
        <f aca="false">COUNTIF(Ursachenanalyse!$C$3:$C$60,"&lt;&gt;")</f>
        <v>18</v>
      </c>
      <c r="C9" s="38"/>
      <c r="D9" s="38" t="n">
        <f aca="false">COUNTIF(Ursachenanalyse!$F$3:$F$60,"Ja")</f>
        <v>5</v>
      </c>
      <c r="E9" s="38"/>
      <c r="F9" s="38" t="n">
        <f aca="false">COUNTIF(Ursachenanalyse!$E$3:$E$60,"Hoch")</f>
        <v>7</v>
      </c>
      <c r="G9" s="38"/>
      <c r="H9" s="38" t="n">
        <f aca="false">SUMPRODUCT(--(C18:C23&gt;0))</f>
        <v>6</v>
      </c>
      <c r="I9" s="38"/>
    </row>
    <row r="10" customFormat="false" ht="18.75" hidden="false" customHeight="true" outlineLevel="0" collapsed="false">
      <c r="B10" s="38"/>
      <c r="C10" s="38"/>
      <c r="D10" s="38"/>
      <c r="E10" s="38"/>
      <c r="F10" s="38"/>
      <c r="G10" s="38"/>
      <c r="H10" s="38"/>
      <c r="I10" s="38"/>
    </row>
    <row r="12" customFormat="false" ht="15" hidden="false" customHeight="true" outlineLevel="0" collapsed="false">
      <c r="B12" s="37" t="s">
        <v>104</v>
      </c>
      <c r="C12" s="37"/>
      <c r="D12" s="39" t="s">
        <v>105</v>
      </c>
      <c r="E12" s="39"/>
      <c r="F12" s="40" t="s">
        <v>106</v>
      </c>
      <c r="G12" s="40"/>
      <c r="H12" s="40" t="s">
        <v>107</v>
      </c>
      <c r="I12" s="40"/>
    </row>
    <row r="13" customFormat="false" ht="18.75" hidden="false" customHeight="true" outlineLevel="0" collapsed="false">
      <c r="B13" s="38" t="n">
        <f aca="false">COUNTIFS(Ursachenanalyse!$J$3:$J$60,"&lt;&gt;Erledigt",Ursachenanalyse!$C$3:$C$60,"&lt;&gt;")</f>
        <v>15</v>
      </c>
      <c r="C13" s="38"/>
      <c r="D13" s="38" t="n">
        <f aca="false">COUNTIF(Ursachenanalyse!$J$3:$J$60,"In Umsetzung")</f>
        <v>6</v>
      </c>
      <c r="E13" s="38"/>
      <c r="F13" s="38" t="n">
        <f aca="false">COUNTIF(Ursachenanalyse!$J$3:$J$60,"Erledigt")</f>
        <v>3</v>
      </c>
      <c r="G13" s="38"/>
      <c r="H13" s="41" t="n">
        <f aca="false">IFERROR(COUNTIF(Ursachenanalyse!$J$3:$J$60,"Erledigt")/COUNTIF(Ursachenanalyse!$C$3:$C$60,"&lt;&gt;"),0)</f>
        <v>0.166666666666667</v>
      </c>
      <c r="I13" s="41"/>
    </row>
    <row r="14" customFormat="false" ht="18.75" hidden="false" customHeight="true" outlineLevel="0" collapsed="false">
      <c r="B14" s="38"/>
      <c r="C14" s="38"/>
      <c r="D14" s="38"/>
      <c r="E14" s="38"/>
      <c r="F14" s="38"/>
      <c r="G14" s="38"/>
      <c r="H14" s="41"/>
      <c r="I14" s="41"/>
    </row>
    <row r="16" customFormat="false" ht="21.75" hidden="false" customHeight="true" outlineLevel="0" collapsed="false">
      <c r="B16" s="34" t="s">
        <v>108</v>
      </c>
      <c r="C16" s="34"/>
      <c r="D16" s="34"/>
      <c r="E16" s="34"/>
      <c r="F16" s="34"/>
      <c r="G16" s="34"/>
      <c r="H16" s="34"/>
      <c r="I16" s="34"/>
    </row>
    <row r="17" customFormat="false" ht="15" hidden="false" customHeight="false" outlineLevel="0" collapsed="false">
      <c r="B17" s="42" t="s">
        <v>13</v>
      </c>
      <c r="C17" s="42" t="s">
        <v>109</v>
      </c>
      <c r="D17" s="42" t="s">
        <v>110</v>
      </c>
      <c r="E17" s="42" t="s">
        <v>111</v>
      </c>
      <c r="K17" s="43" t="s">
        <v>16</v>
      </c>
      <c r="L17" s="43" t="s">
        <v>112</v>
      </c>
    </row>
    <row r="18" customFormat="false" ht="15" hidden="false" customHeight="false" outlineLevel="0" collapsed="false">
      <c r="B18" s="44" t="s">
        <v>22</v>
      </c>
      <c r="C18" s="45" t="n">
        <f aca="false">COUNTIF(Ursachenanalyse!$B$3:$B$60,$B18)</f>
        <v>3</v>
      </c>
      <c r="D18" s="45" t="n">
        <f aca="false">COUNTIFS(Ursachenanalyse!$B$3:$B$60,$B18,Ursachenanalyse!$F$3:$F$60,"Ja")</f>
        <v>1</v>
      </c>
      <c r="E18" s="45" t="n">
        <f aca="false">COUNTIFS(Ursachenanalyse!$B$3:$B$60,$B18,Ursachenanalyse!$E$3:$E$60,"Hoch")</f>
        <v>1</v>
      </c>
      <c r="K18" s="43" t="s">
        <v>25</v>
      </c>
      <c r="L18" s="43" t="n">
        <f aca="false">COUNTIF(Ursachenanalyse!$E$3:$E$60,"Hoch")</f>
        <v>7</v>
      </c>
    </row>
    <row r="19" customFormat="false" ht="15" hidden="false" customHeight="false" outlineLevel="0" collapsed="false">
      <c r="B19" s="46" t="s">
        <v>41</v>
      </c>
      <c r="C19" s="47" t="n">
        <f aca="false">COUNTIF(Ursachenanalyse!$B$3:$B$60,$B19)</f>
        <v>3</v>
      </c>
      <c r="D19" s="47" t="n">
        <f aca="false">COUNTIFS(Ursachenanalyse!$B$3:$B$60,$B19,Ursachenanalyse!$F$3:$F$60,"Ja")</f>
        <v>1</v>
      </c>
      <c r="E19" s="47" t="n">
        <f aca="false">COUNTIFS(Ursachenanalyse!$B$3:$B$60,$B19,Ursachenanalyse!$E$3:$E$60,"Hoch")</f>
        <v>2</v>
      </c>
      <c r="K19" s="43" t="s">
        <v>32</v>
      </c>
      <c r="L19" s="43" t="n">
        <f aca="false">COUNTIF(Ursachenanalyse!$E$3:$E$60,"Mittel")</f>
        <v>8</v>
      </c>
    </row>
    <row r="20" customFormat="false" ht="15" hidden="false" customHeight="false" outlineLevel="0" collapsed="false">
      <c r="B20" s="48" t="s">
        <v>52</v>
      </c>
      <c r="C20" s="45" t="n">
        <f aca="false">COUNTIF(Ursachenanalyse!$B$3:$B$60,$B20)</f>
        <v>3</v>
      </c>
      <c r="D20" s="45" t="n">
        <f aca="false">COUNTIFS(Ursachenanalyse!$B$3:$B$60,$B20,Ursachenanalyse!$F$3:$F$60,"Ja")</f>
        <v>1</v>
      </c>
      <c r="E20" s="45" t="n">
        <f aca="false">COUNTIFS(Ursachenanalyse!$B$3:$B$60,$B20,Ursachenanalyse!$E$3:$E$60,"Hoch")</f>
        <v>2</v>
      </c>
      <c r="K20" s="43" t="s">
        <v>73</v>
      </c>
      <c r="L20" s="43" t="n">
        <f aca="false">COUNTIF(Ursachenanalyse!$E$3:$E$60,"Niedrig")</f>
        <v>3</v>
      </c>
    </row>
    <row r="21" customFormat="false" ht="15" hidden="false" customHeight="false" outlineLevel="0" collapsed="false">
      <c r="B21" s="49" t="s">
        <v>64</v>
      </c>
      <c r="C21" s="47" t="n">
        <f aca="false">COUNTIF(Ursachenanalyse!$B$3:$B$60,$B21)</f>
        <v>3</v>
      </c>
      <c r="D21" s="47" t="n">
        <f aca="false">COUNTIFS(Ursachenanalyse!$B$3:$B$60,$B21,Ursachenanalyse!$F$3:$F$60,"Ja")</f>
        <v>1</v>
      </c>
      <c r="E21" s="47" t="n">
        <f aca="false">COUNTIFS(Ursachenanalyse!$B$3:$B$60,$B21,Ursachenanalyse!$E$3:$E$60,"Hoch")</f>
        <v>1</v>
      </c>
    </row>
    <row r="22" customFormat="false" ht="15" hidden="false" customHeight="false" outlineLevel="0" collapsed="false">
      <c r="B22" s="50" t="s">
        <v>76</v>
      </c>
      <c r="C22" s="45" t="n">
        <f aca="false">COUNTIF(Ursachenanalyse!$B$3:$B$60,$B22)</f>
        <v>3</v>
      </c>
      <c r="D22" s="45" t="n">
        <f aca="false">COUNTIFS(Ursachenanalyse!$B$3:$B$60,$B22,Ursachenanalyse!$F$3:$F$60,"Ja")</f>
        <v>1</v>
      </c>
      <c r="E22" s="45" t="n">
        <f aca="false">COUNTIFS(Ursachenanalyse!$B$3:$B$60,$B22,Ursachenanalyse!$E$3:$E$60,"Hoch")</f>
        <v>1</v>
      </c>
    </row>
    <row r="23" customFormat="false" ht="15" hidden="false" customHeight="false" outlineLevel="0" collapsed="false">
      <c r="B23" s="51" t="s">
        <v>86</v>
      </c>
      <c r="C23" s="47" t="n">
        <f aca="false">COUNTIF(Ursachenanalyse!$B$3:$B$60,$B23)</f>
        <v>3</v>
      </c>
      <c r="D23" s="47" t="n">
        <f aca="false">COUNTIFS(Ursachenanalyse!$B$3:$B$60,$B23,Ursachenanalyse!$F$3:$F$60,"Ja")</f>
        <v>0</v>
      </c>
      <c r="E23" s="47" t="n">
        <f aca="false">COUNTIFS(Ursachenanalyse!$B$3:$B$60,$B23,Ursachenanalyse!$E$3:$E$60,"Hoch")</f>
        <v>0</v>
      </c>
    </row>
    <row r="41" customFormat="false" ht="21.75" hidden="false" customHeight="true" outlineLevel="0" collapsed="false">
      <c r="B41" s="34" t="s">
        <v>113</v>
      </c>
      <c r="C41" s="34"/>
      <c r="D41" s="34"/>
      <c r="E41" s="34"/>
      <c r="F41" s="34"/>
      <c r="G41" s="34"/>
      <c r="H41" s="34"/>
      <c r="I41" s="34"/>
    </row>
    <row r="42" customFormat="false" ht="21.75" hidden="false" customHeight="true" outlineLevel="0" collapsed="false">
      <c r="B42" s="52" t="s">
        <v>114</v>
      </c>
      <c r="C42" s="52"/>
      <c r="D42" s="52"/>
      <c r="E42" s="52"/>
      <c r="F42" s="52"/>
      <c r="G42" s="52"/>
      <c r="H42" s="52"/>
      <c r="I42" s="52"/>
    </row>
    <row r="43" customFormat="false" ht="21.75" hidden="false" customHeight="true" outlineLevel="0" collapsed="false">
      <c r="B43" s="52" t="s">
        <v>115</v>
      </c>
      <c r="C43" s="52"/>
      <c r="D43" s="52"/>
      <c r="E43" s="52"/>
      <c r="F43" s="52"/>
      <c r="G43" s="52"/>
      <c r="H43" s="52"/>
      <c r="I43" s="52"/>
    </row>
    <row r="44" customFormat="false" ht="21.75" hidden="false" customHeight="true" outlineLevel="0" collapsed="false">
      <c r="B44" s="52" t="s">
        <v>116</v>
      </c>
      <c r="C44" s="52"/>
      <c r="D44" s="52"/>
      <c r="E44" s="52"/>
      <c r="F44" s="52"/>
      <c r="G44" s="52"/>
      <c r="H44" s="52"/>
      <c r="I44" s="52"/>
    </row>
    <row r="45" customFormat="false" ht="21.75" hidden="false" customHeight="true" outlineLevel="0" collapsed="false">
      <c r="B45" s="52" t="s">
        <v>117</v>
      </c>
      <c r="C45" s="52"/>
      <c r="D45" s="52"/>
      <c r="E45" s="52"/>
      <c r="F45" s="52"/>
      <c r="G45" s="52"/>
      <c r="H45" s="52"/>
      <c r="I45" s="52"/>
    </row>
    <row r="46" customFormat="false" ht="21.75" hidden="false" customHeight="true" outlineLevel="0" collapsed="false">
      <c r="B46" s="52" t="s">
        <v>118</v>
      </c>
      <c r="C46" s="52"/>
      <c r="D46" s="52"/>
      <c r="E46" s="52"/>
      <c r="F46" s="52"/>
      <c r="G46" s="52"/>
      <c r="H46" s="52"/>
      <c r="I46" s="52"/>
    </row>
  </sheetData>
  <mergeCells count="27">
    <mergeCell ref="B2:I2"/>
    <mergeCell ref="B3:I3"/>
    <mergeCell ref="C5:H5"/>
    <mergeCell ref="B7:I7"/>
    <mergeCell ref="B8:C8"/>
    <mergeCell ref="D8:E8"/>
    <mergeCell ref="F8:G8"/>
    <mergeCell ref="H8:I8"/>
    <mergeCell ref="B9:C10"/>
    <mergeCell ref="D9:E10"/>
    <mergeCell ref="F9:G10"/>
    <mergeCell ref="H9:I10"/>
    <mergeCell ref="B12:C12"/>
    <mergeCell ref="D12:E12"/>
    <mergeCell ref="F12:G12"/>
    <mergeCell ref="H12:I12"/>
    <mergeCell ref="B13:C14"/>
    <mergeCell ref="D13:E14"/>
    <mergeCell ref="F13:G14"/>
    <mergeCell ref="H13:I14"/>
    <mergeCell ref="B16:I16"/>
    <mergeCell ref="B41:I41"/>
    <mergeCell ref="B42:I42"/>
    <mergeCell ref="B43:I43"/>
    <mergeCell ref="B44:I44"/>
    <mergeCell ref="B45:I45"/>
    <mergeCell ref="B46:I4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53" t="s">
        <v>13</v>
      </c>
      <c r="B1" s="53" t="s">
        <v>16</v>
      </c>
      <c r="C1" s="53" t="s">
        <v>119</v>
      </c>
      <c r="D1" s="53" t="s">
        <v>19</v>
      </c>
      <c r="E1" s="53" t="s">
        <v>21</v>
      </c>
    </row>
    <row r="2" customFormat="false" ht="15" hidden="false" customHeight="false" outlineLevel="0" collapsed="false">
      <c r="A2" s="0" t="s">
        <v>22</v>
      </c>
      <c r="B2" s="0" t="s">
        <v>25</v>
      </c>
      <c r="C2" s="0" t="s">
        <v>26</v>
      </c>
      <c r="D2" s="0" t="s">
        <v>75</v>
      </c>
      <c r="E2" s="0" t="s">
        <v>35</v>
      </c>
    </row>
    <row r="3" customFormat="false" ht="15" hidden="false" customHeight="false" outlineLevel="0" collapsed="false">
      <c r="A3" s="0" t="s">
        <v>41</v>
      </c>
      <c r="B3" s="0" t="s">
        <v>32</v>
      </c>
      <c r="C3" s="0" t="s">
        <v>33</v>
      </c>
      <c r="D3" s="0" t="s">
        <v>56</v>
      </c>
      <c r="E3" s="0" t="s">
        <v>29</v>
      </c>
    </row>
    <row r="4" customFormat="false" ht="15" hidden="false" customHeight="false" outlineLevel="0" collapsed="false">
      <c r="A4" s="0" t="s">
        <v>52</v>
      </c>
      <c r="B4" s="0" t="s">
        <v>73</v>
      </c>
      <c r="D4" s="0" t="s">
        <v>28</v>
      </c>
      <c r="E4" s="0" t="s">
        <v>40</v>
      </c>
    </row>
    <row r="5" customFormat="false" ht="15" hidden="false" customHeight="false" outlineLevel="0" collapsed="false">
      <c r="A5" s="0" t="s">
        <v>64</v>
      </c>
      <c r="D5" s="0" t="s">
        <v>39</v>
      </c>
    </row>
    <row r="6" customFormat="false" ht="15" hidden="false" customHeight="false" outlineLevel="0" collapsed="false">
      <c r="A6" s="0" t="s">
        <v>76</v>
      </c>
      <c r="D6" s="0" t="s">
        <v>63</v>
      </c>
    </row>
    <row r="7" customFormat="false" ht="15" hidden="false" customHeight="false" outlineLevel="0" collapsed="false">
      <c r="A7" s="0" t="s">
        <v>86</v>
      </c>
      <c r="D7" s="0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2026-09-07T07:40:24Z</dcterms:created>
  <dc:creator>openpyxl</dc:creator>
  <dc:description/>
  <dc:language>en-US</dc:language>
  <cp:lastModifiedBy/>
  <dcterms:modified xsi:type="dcterms:W3CDTF">2026-09-07T07:40:26Z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