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hikawa-Diagramm" sheetId="1" state="visible" r:id="rId3"/>
    <sheet name="Ursachenanalyse" sheetId="2" state="visible" r:id="rId4"/>
    <sheet name="Übersicht" sheetId="3" state="visible" r:id="rId5"/>
    <sheet name="Listen" sheetId="4" state="hidden" r:id="rId6"/>
  </sheets>
  <definedNames>
    <definedName function="false" hidden="false" localSheetId="2" name="_xlnm.Print_Area" vbProcedure="false">Übersicht!$A$1:$I$48</definedName>
    <definedName function="false" hidden="false" localSheetId="1" name="_xlnm.Print_Titles" vbProcedure="false">Ursachenanalyse!$1:$3</definedName>
    <definedName function="false" hidden="true" localSheetId="1" name="_xlnm._FilterDatabase" vbProcedure="false">Ursachenanalyse!$A$3:$J$20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<sst xmlns="http://schemas.openxmlformats.org/spreadsheetml/2006/main" count="210" uniqueCount="110">
  <si>
    <t xml:space="preserve">ISHIKAWA-DIAGRAMM</t>
  </si>
  <si>
    <t xml:space="preserve">URSACHE-WIRKUNGS-ANALYSE NACH DEN 6 M  ·  2026</t>
  </si>
  <si>
    <t xml:space="preserve">WIRKUNG / PROBLEM</t>
  </si>
  <si>
    <t xml:space="preserve">Häufige Verzögerungen bei Projektterminen</t>
  </si>
  <si>
    <t xml:space="preserve">Ursachen im Register »Ursachenanalyse« erfassen – die Äste und Zähler füllen sich automatisch je Kategorie.  Das Problem im Fischkopf ist frei überschreibbar; die 6 M lassen sich umbenennen.</t>
  </si>
  <si>
    <t xml:space="preserve">URSACHENANALYSE</t>
  </si>
  <si>
    <t xml:space="preserve">Ursachen · Priorität · Grundursachen · Maßnahmen   —   Geschäftsjahr 2026</t>
  </si>
  <si>
    <t xml:space="preserve">Mensch</t>
  </si>
  <si>
    <t xml:space="preserve">Überlastung der Mitarbeiter</t>
  </si>
  <si>
    <t xml:space="preserve">Zu viele parallele Projekte</t>
  </si>
  <si>
    <t xml:space="preserve">Hoch</t>
  </si>
  <si>
    <t xml:space="preserve">Ja</t>
  </si>
  <si>
    <t xml:space="preserve">Auslastung steuern, WIP begrenzen</t>
  </si>
  <si>
    <t xml:space="preserve">K. Vogt</t>
  </si>
  <si>
    <t xml:space="preserve">In Umsetzung</t>
  </si>
  <si>
    <t xml:space="preserve">Fehlende Fachkenntnisse</t>
  </si>
  <si>
    <t xml:space="preserve">Neue Technologien im Einsatz</t>
  </si>
  <si>
    <t xml:space="preserve">Mittel</t>
  </si>
  <si>
    <t xml:space="preserve">Nein</t>
  </si>
  <si>
    <t xml:space="preserve">Gezielte Weiterbildung planen</t>
  </si>
  <si>
    <t xml:space="preserve">Offen</t>
  </si>
  <si>
    <t xml:space="preserve">Krankheitsbedingte Ausfälle</t>
  </si>
  <si>
    <t xml:space="preserve">Keine Vertretungsregelung</t>
  </si>
  <si>
    <t xml:space="preserve">Vertretungsplan einführen</t>
  </si>
  <si>
    <t xml:space="preserve">R. Adler</t>
  </si>
  <si>
    <t xml:space="preserve">Erledigt</t>
  </si>
  <si>
    <t xml:space="preserve">Maschine</t>
  </si>
  <si>
    <t xml:space="preserve">Instabile Software-Tools</t>
  </si>
  <si>
    <t xml:space="preserve">Häufige Abstürze</t>
  </si>
  <si>
    <t xml:space="preserve">Toolchain evaluieren</t>
  </si>
  <si>
    <t xml:space="preserve">D. Frei</t>
  </si>
  <si>
    <t xml:space="preserve">Unzureichende IT-Ausstattung</t>
  </si>
  <si>
    <t xml:space="preserve">Veraltete Hardware</t>
  </si>
  <si>
    <t xml:space="preserve">Hardware-Rollout planen</t>
  </si>
  <si>
    <t xml:space="preserve">Systemausfälle</t>
  </si>
  <si>
    <t xml:space="preserve">Wartungsfenster unklar</t>
  </si>
  <si>
    <t xml:space="preserve">Niedrig</t>
  </si>
  <si>
    <t xml:space="preserve">Wartungsfenster definieren</t>
  </si>
  <si>
    <t xml:space="preserve">Material</t>
  </si>
  <si>
    <t xml:space="preserve">Verspätete Zulieferungen</t>
  </si>
  <si>
    <t xml:space="preserve">Externe Gewerke zu spät</t>
  </si>
  <si>
    <t xml:space="preserve">Liefertermine vertraglich fixieren</t>
  </si>
  <si>
    <t xml:space="preserve">P. Sandmann</t>
  </si>
  <si>
    <t xml:space="preserve">Unvollständige Vorgaben</t>
  </si>
  <si>
    <t xml:space="preserve">Briefings lückenhaft</t>
  </si>
  <si>
    <t xml:space="preserve">Briefing-Checkliste einführen</t>
  </si>
  <si>
    <t xml:space="preserve">Fehlende Ressourcen</t>
  </si>
  <si>
    <t xml:space="preserve">Budget zu knapp geplant</t>
  </si>
  <si>
    <t xml:space="preserve">Ressourcenplanung schärfen</t>
  </si>
  <si>
    <t xml:space="preserve">M. Bauer</t>
  </si>
  <si>
    <t xml:space="preserve">Methode</t>
  </si>
  <si>
    <t xml:space="preserve">Unrealistische Zeitpläne</t>
  </si>
  <si>
    <t xml:space="preserve">Puffer fehlen</t>
  </si>
  <si>
    <t xml:space="preserve">Schätzung mit Puffern</t>
  </si>
  <si>
    <t xml:space="preserve">L. Sommer</t>
  </si>
  <si>
    <t xml:space="preserve">Fehlendes Projektcontrolling</t>
  </si>
  <si>
    <t xml:space="preserve">Kein Soll-Ist-Vergleich</t>
  </si>
  <si>
    <t xml:space="preserve">Wöchentliches Controlling</t>
  </si>
  <si>
    <t xml:space="preserve">Unklare Anforderungen</t>
  </si>
  <si>
    <t xml:space="preserve">Scope schwankt</t>
  </si>
  <si>
    <t xml:space="preserve">Anforderungen freigeben lassen</t>
  </si>
  <si>
    <t xml:space="preserve">Messung</t>
  </si>
  <si>
    <t xml:space="preserve">Kein Fortschrittstracking</t>
  </si>
  <si>
    <t xml:space="preserve">Status unklar</t>
  </si>
  <si>
    <t xml:space="preserve">Fortschritt visualisieren (Board)</t>
  </si>
  <si>
    <t xml:space="preserve">Fehlende Meilensteine</t>
  </si>
  <si>
    <t xml:space="preserve">Keine Zwischenziele</t>
  </si>
  <si>
    <t xml:space="preserve">Meilensteinplan erstellen</t>
  </si>
  <si>
    <t xml:space="preserve">Ungenaue Aufwandsschätzung</t>
  </si>
  <si>
    <t xml:space="preserve">Erfahrungswerte fehlen</t>
  </si>
  <si>
    <t xml:space="preserve">Schätzklausur mit Referenzdaten</t>
  </si>
  <si>
    <t xml:space="preserve">Mitwelt</t>
  </si>
  <si>
    <t xml:space="preserve">Häufige Prioritätswechsel</t>
  </si>
  <si>
    <t xml:space="preserve">Tagesgeschäft stört</t>
  </si>
  <si>
    <t xml:space="preserve">Priorisierung im Lenkkreis</t>
  </si>
  <si>
    <t xml:space="preserve">Störungen im Großraumbüro</t>
  </si>
  <si>
    <t xml:space="preserve">Viele Unterbrechungen</t>
  </si>
  <si>
    <t xml:space="preserve">Fokuszeiten einführen</t>
  </si>
  <si>
    <t xml:space="preserve">Abhängigkeit von Externen</t>
  </si>
  <si>
    <t xml:space="preserve">Externe nicht steuerbar</t>
  </si>
  <si>
    <t xml:space="preserve">Eskalationswege definieren</t>
  </si>
  <si>
    <t xml:space="preserve">ISHIKAWA · AUSWERTUNG</t>
  </si>
  <si>
    <t xml:space="preserve">URSACHE-WIRKUNGS-ANALYSE · KENNZAHLEN &amp; MASSNAHMENSTAND · 2026</t>
  </si>
  <si>
    <t xml:space="preserve">PROBLEM</t>
  </si>
  <si>
    <t xml:space="preserve">STAND</t>
  </si>
  <si>
    <t xml:space="preserve">KENNZAHLEN</t>
  </si>
  <si>
    <t xml:space="preserve">URSACHEN GESAMT</t>
  </si>
  <si>
    <t xml:space="preserve">GRUNDURSACHEN</t>
  </si>
  <si>
    <t xml:space="preserve">HOHE PRIORITÄT</t>
  </si>
  <si>
    <t xml:space="preserve">KATEGORIEN</t>
  </si>
  <si>
    <t xml:space="preserve">MASSNAHMEN OFFEN</t>
  </si>
  <si>
    <t xml:space="preserve">IN UMSETZUNG</t>
  </si>
  <si>
    <t xml:space="preserve">ERLEDIGT</t>
  </si>
  <si>
    <t xml:space="preserve">UMSETZUNGSQUOTE</t>
  </si>
  <si>
    <t xml:space="preserve">AUSWERTUNG JE KATEGORIE</t>
  </si>
  <si>
    <t xml:space="preserve">Kategorie</t>
  </si>
  <si>
    <t xml:space="preserve">Ursachen</t>
  </si>
  <si>
    <t xml:space="preserve">Grundursachen</t>
  </si>
  <si>
    <t xml:space="preserve">Hohe Priorität</t>
  </si>
  <si>
    <t xml:space="preserve">Prio</t>
  </si>
  <si>
    <t xml:space="preserve">n</t>
  </si>
  <si>
    <t xml:space="preserve">HINWEISE</t>
  </si>
  <si>
    <t xml:space="preserve">• Ursachen im Register »Ursachenanalyse« je Kategorie (6 M) mit Priorität, Grundursache und Maßnahme erfassen.</t>
  </si>
  <si>
    <t xml:space="preserve">• Das »Ishikawa-Diagramm« und diese Auswertung aktualisieren sich automatisch aus der Tabelle.</t>
  </si>
  <si>
    <t xml:space="preserve">• Farbcode Priorität: Rot = hoch · Gelb = mittel · Grau = niedrig. Amber markierte Ursachen sind Grundursachen.</t>
  </si>
  <si>
    <t xml:space="preserve">• Das Problem im Fischkopf ist frei überschreibbar; grau/dunkel hinterlegte Auswertungsfelder nicht überschreiben.</t>
  </si>
  <si>
    <t xml:space="preserve">Prioritaet</t>
  </si>
  <si>
    <t xml:space="preserve">JaNein</t>
  </si>
  <si>
    <t xml:space="preserve">Verantwortlich</t>
  </si>
  <si>
    <t xml:space="preserve">Status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</si>
</sst>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\.mm\.yyyy"/>
    <numFmt numFmtId="167" formatCode="0"/>
    <numFmt numFmtId="168" formatCode="0%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E9EDF3"/>
      <name val="Calibri"/>
      <family val="0"/>
      <charset val="1"/>
    </font>
    <font>
      <b val="true"/>
      <sz val="9"/>
      <color rgb="FFE0A82E"/>
      <name val="Calibri"/>
      <family val="0"/>
      <charset val="1"/>
    </font>
    <font>
      <b val="true"/>
      <sz val="10"/>
      <color rgb="FF2CC4B0"/>
      <name val="Calibri"/>
      <family val="0"/>
      <charset val="1"/>
    </font>
    <font>
      <b val="true"/>
      <sz val="10"/>
      <color rgb="FF4C9AFF"/>
      <name val="Calibri"/>
      <family val="0"/>
      <charset val="1"/>
    </font>
    <font>
      <b val="true"/>
      <sz val="10"/>
      <color rgb="FFE0A82E"/>
      <name val="Calibri"/>
      <family val="0"/>
      <charset val="1"/>
    </font>
    <font>
      <sz val="9"/>
      <color rgb="FFE9EDF3"/>
      <name val="Calibri"/>
      <family val="0"/>
      <charset val="1"/>
    </font>
    <font>
      <b val="true"/>
      <sz val="8"/>
      <color rgb="FFE0A82E"/>
      <name val="Calibri"/>
      <family val="0"/>
      <charset val="1"/>
    </font>
    <font>
      <b val="true"/>
      <sz val="11"/>
      <color rgb="FFE9EDF3"/>
      <name val="Calibri"/>
      <family val="0"/>
      <charset val="1"/>
    </font>
    <font>
      <b val="true"/>
      <sz val="10"/>
      <color rgb="FFA78BFA"/>
      <name val="Calibri"/>
      <family val="0"/>
      <charset val="1"/>
    </font>
    <font>
      <b val="true"/>
      <sz val="10"/>
      <color rgb="FFF472A6"/>
      <name val="Calibri"/>
      <family val="0"/>
      <charset val="1"/>
    </font>
    <font>
      <b val="true"/>
      <sz val="10"/>
      <color rgb="FF5FD08A"/>
      <name val="Calibri"/>
      <family val="0"/>
      <charset val="1"/>
    </font>
    <font>
      <i val="true"/>
      <sz val="9"/>
      <color rgb="FF8B95A7"/>
      <name val="Calibri"/>
      <family val="0"/>
      <charset val="1"/>
    </font>
    <font>
      <sz val="10"/>
      <color rgb="FFE9EDF3"/>
      <name val="Calibri"/>
      <family val="0"/>
      <charset val="1"/>
    </font>
    <font>
      <b val="true"/>
      <sz val="20"/>
      <color rgb="FFE9EDF3"/>
      <name val="Calibri"/>
      <family val="0"/>
      <charset val="1"/>
    </font>
    <font>
      <b val="true"/>
      <sz val="8"/>
      <color rgb="FF8B95A7"/>
      <name val="Calibri"/>
      <family val="0"/>
      <charset val="1"/>
    </font>
    <font>
      <b val="true"/>
      <sz val="13"/>
      <color rgb="FFE0A82E"/>
      <name val="Calibri"/>
      <family val="0"/>
      <charset val="1"/>
    </font>
    <font>
      <b val="true"/>
      <sz val="13"/>
      <color rgb="FFE9EDF3"/>
      <name val="Calibri"/>
      <family val="0"/>
      <charset val="1"/>
    </font>
    <font>
      <b val="true"/>
      <sz val="11"/>
      <color rgb="FF8B95A7"/>
      <name val="Calibri"/>
      <family val="0"/>
      <charset val="1"/>
    </font>
    <font>
      <b val="true"/>
      <sz val="22"/>
      <color rgb="FFE9EDF3"/>
      <name val="Calibri"/>
      <family val="0"/>
      <charset val="1"/>
    </font>
    <font>
      <b val="true"/>
      <sz val="9"/>
      <color rgb="FF8B95A7"/>
      <name val="Calibri"/>
      <family val="0"/>
      <charset val="1"/>
    </font>
    <font>
      <sz val="9"/>
      <color rgb="FF8B95A7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12151C"/>
        <bgColor rgb="FF0E1116"/>
      </patternFill>
    </fill>
    <fill>
      <patternFill patternType="solid">
        <fgColor rgb="FF0E1116"/>
        <bgColor rgb="FF12151C"/>
      </patternFill>
    </fill>
    <fill>
      <patternFill patternType="solid">
        <fgColor rgb="FF2CC4B0"/>
        <bgColor rgb="FF5FD08A"/>
      </patternFill>
    </fill>
    <fill>
      <patternFill patternType="solid">
        <fgColor rgb="FF4C9AFF"/>
        <bgColor rgb="FF6BA6FF"/>
      </patternFill>
    </fill>
    <fill>
      <patternFill patternType="solid">
        <fgColor rgb="FFE0A82E"/>
        <bgColor rgb="FFE7B84B"/>
      </patternFill>
    </fill>
    <fill>
      <patternFill patternType="solid">
        <fgColor rgb="FF1B2029"/>
        <bgColor rgb="FF222834"/>
      </patternFill>
    </fill>
    <fill>
      <patternFill patternType="solid">
        <fgColor rgb="FFC7CED9"/>
        <bgColor rgb="FFD9D9D9"/>
      </patternFill>
    </fill>
    <fill>
      <patternFill patternType="solid">
        <fgColor rgb="FFA78BFA"/>
        <bgColor rgb="FF9AA3B2"/>
      </patternFill>
    </fill>
    <fill>
      <patternFill patternType="solid">
        <fgColor rgb="FFF472A6"/>
        <bgColor rgb="FFF87171"/>
      </patternFill>
    </fill>
    <fill>
      <patternFill patternType="solid">
        <fgColor rgb="FF5FD08A"/>
        <bgColor rgb="FF6BD79A"/>
      </patternFill>
    </fill>
    <fill>
      <patternFill patternType="solid">
        <fgColor rgb="FFF87171"/>
        <bgColor rgb="FFF472A6"/>
      </patternFill>
    </fill>
    <fill>
      <patternFill patternType="solid">
        <fgColor rgb="FF222834"/>
        <bgColor rgb="FF1E2A3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2E3542"/>
      </left>
      <right style="thin">
        <color rgb="FF2E3542"/>
      </right>
      <top style="thin">
        <color rgb="FF2E3542"/>
      </top>
      <bottom style="thin">
        <color rgb="FF2E3542"/>
      </bottom>
      <diagonal/>
    </border>
    <border diagonalUp="false" diagonalDown="true">
      <left/>
      <right/>
      <top/>
      <bottom/>
      <diagonal style="thick">
        <color rgb="FF2CC4B0"/>
      </diagonal>
    </border>
    <border diagonalUp="false" diagonalDown="true">
      <left/>
      <right/>
      <top/>
      <bottom/>
      <diagonal style="thick">
        <color rgb="FF4C9AFF"/>
      </diagonal>
    </border>
    <border diagonalUp="false" diagonalDown="true">
      <left/>
      <right/>
      <top/>
      <bottom/>
      <diagonal style="thick">
        <color rgb="FFE0A82E"/>
      </diagonal>
    </border>
    <border diagonalUp="false" diagonalDown="true">
      <left/>
      <right/>
      <top/>
      <bottom/>
      <diagonal style="thick">
        <color rgb="FFC7CED9"/>
      </diagonal>
    </border>
    <border diagonalUp="true" diagonalDown="false">
      <left/>
      <right/>
      <top/>
      <bottom/>
      <diagonal style="thick">
        <color rgb="FFA78BFA"/>
      </diagonal>
    </border>
    <border diagonalUp="true" diagonalDown="false">
      <left/>
      <right/>
      <top/>
      <bottom/>
      <diagonal style="thick">
        <color rgb="FFF472A6"/>
      </diagonal>
    </border>
    <border diagonalUp="true" diagonalDown="false">
      <left/>
      <right/>
      <top/>
      <bottom/>
      <diagonal style="thick">
        <color rgb="FF5FD08A"/>
      </diagonal>
    </border>
    <border diagonalUp="true" diagonalDown="false">
      <left/>
      <right/>
      <top/>
      <bottom/>
      <diagonal style="thick">
        <color rgb="FFC7CED9"/>
      </diagonal>
    </border>
    <border diagonalUp="false" diagonalDown="false">
      <left/>
      <right/>
      <top/>
      <bottom style="thin">
        <color rgb="FF2E354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6" fillId="7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6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8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2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1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2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1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6" fillId="7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7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7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7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7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1">
    <dxf>
      <fill>
        <patternFill patternType="solid">
          <fgColor rgb="FF12151C"/>
          <bgColor rgb="FF000000"/>
        </patternFill>
      </fill>
    </dxf>
    <dxf>
      <fill>
        <patternFill patternType="solid">
          <fgColor rgb="FF1B2029"/>
          <bgColor rgb="FF000000"/>
        </patternFill>
      </fill>
    </dxf>
    <dxf>
      <fill>
        <patternFill patternType="solid">
          <fgColor rgb="FFE9EDF3"/>
          <bgColor rgb="FF000000"/>
        </patternFill>
      </fill>
    </dxf>
    <dxf>
      <fill>
        <patternFill patternType="solid">
          <fgColor rgb="FF2A303B"/>
          <bgColor rgb="FF000000"/>
        </patternFill>
      </fill>
    </dxf>
    <dxf>
      <fill>
        <patternFill patternType="solid">
          <fgColor rgb="FF3A2126"/>
          <bgColor rgb="FF000000"/>
        </patternFill>
      </fill>
    </dxf>
    <dxf>
      <fill>
        <patternFill patternType="solid">
          <fgColor rgb="FF3A3320"/>
          <bgColor rgb="FF000000"/>
        </patternFill>
      </fill>
    </dxf>
    <dxf>
      <fill>
        <patternFill patternType="solid">
          <fgColor rgb="FF9AA3B2"/>
          <bgColor rgb="FF000000"/>
        </patternFill>
      </fill>
    </dxf>
    <dxf>
      <fill>
        <patternFill patternType="solid">
          <fgColor rgb="FFE7B84B"/>
          <bgColor rgb="FF000000"/>
        </patternFill>
      </fill>
    </dxf>
    <dxf>
      <fill>
        <patternFill patternType="solid">
          <fgColor rgb="FFF87171"/>
          <bgColor rgb="FF000000"/>
        </patternFill>
      </fill>
    </dxf>
    <dxf>
      <fill>
        <patternFill patternType="solid">
          <fgColor rgb="FFE0A82E"/>
          <bgColor rgb="FF000000"/>
        </patternFill>
      </fill>
    </dxf>
    <dxf>
      <fill>
        <patternFill patternType="solid">
          <fgColor rgb="FF0E1116"/>
          <bgColor rgb="FF000000"/>
        </patternFill>
      </fill>
    </dxf>
    <dxf>
      <fill>
        <patternFill patternType="solid">
          <fgColor rgb="FF1E2A3F"/>
          <bgColor rgb="FF000000"/>
        </patternFill>
      </fill>
    </dxf>
    <dxf>
      <fill>
        <patternFill patternType="solid">
          <fgColor rgb="FF1E3328"/>
          <bgColor rgb="FF000000"/>
        </patternFill>
      </fill>
    </dxf>
    <dxf>
      <fill>
        <patternFill patternType="solid">
          <fgColor rgb="FF6BA6FF"/>
          <bgColor rgb="FF000000"/>
        </patternFill>
      </fill>
    </dxf>
    <dxf>
      <fill>
        <patternFill patternType="solid">
          <fgColor rgb="FF6BD79A"/>
          <bgColor rgb="FF000000"/>
        </patternFill>
      </fill>
    </dxf>
    <dxf>
      <font>
        <name val="Calibri"/>
        <charset val="1"/>
        <family val="0"/>
        <b val="1"/>
        <color rgb="FFF87171"/>
        <sz val="10"/>
      </font>
      <fill>
        <patternFill>
          <bgColor rgb="FF3A2126"/>
        </patternFill>
      </fill>
    </dxf>
    <dxf>
      <font>
        <name val="Calibri"/>
        <charset val="1"/>
        <family val="0"/>
        <b val="1"/>
        <color rgb="FFE7B84B"/>
        <sz val="10"/>
      </font>
      <fill>
        <patternFill>
          <bgColor rgb="FF3A3320"/>
        </patternFill>
      </fill>
    </dxf>
    <dxf>
      <font>
        <name val="Calibri"/>
        <charset val="1"/>
        <family val="0"/>
        <b val="1"/>
        <color rgb="FF9AA3B2"/>
        <sz val="10"/>
      </font>
      <fill>
        <patternFill>
          <bgColor rgb="FF2A303B"/>
        </patternFill>
      </fill>
    </dxf>
    <dxf>
      <font>
        <name val="Calibri"/>
        <charset val="1"/>
        <family val="0"/>
        <b val="1"/>
        <color rgb="FF6BA6FF"/>
        <sz val="10"/>
      </font>
      <fill>
        <patternFill>
          <bgColor rgb="FF1E2A3F"/>
        </patternFill>
      </fill>
    </dxf>
    <dxf>
      <font>
        <name val="Calibri"/>
        <charset val="1"/>
        <family val="0"/>
        <b val="1"/>
        <color rgb="FF6BD79A"/>
        <sz val="10"/>
      </font>
      <fill>
        <patternFill>
          <bgColor rgb="FF1E3328"/>
        </patternFill>
      </fill>
    </dxf>
    <dxf>
      <font>
        <name val="Calibri"/>
        <charset val="1"/>
        <family val="0"/>
        <b val="1"/>
        <color rgb="FF0E1116"/>
        <sz val="10"/>
      </font>
      <fill>
        <patternFill>
          <bgColor rgb="FFE0A82E"/>
        </patternFill>
      </fill>
    </dxf>
  </dxfs>
  <colors>
    <indexedColors>
      <rgbColor rgb="FF000000"/>
      <rgbColor rgb="FFE9EDF3"/>
      <rgbColor rgb="FFFF0000"/>
      <rgbColor rgb="FF00FF00"/>
      <rgbColor rgb="FF0000FF"/>
      <rgbColor rgb="FFFFFF00"/>
      <rgbColor rgb="FFFF00FF"/>
      <rgbColor rgb="FF00FFFF"/>
      <rgbColor rgb="FF1B2029"/>
      <rgbColor rgb="FF008000"/>
      <rgbColor rgb="FF12151C"/>
      <rgbColor rgb="FF808000"/>
      <rgbColor rgb="FF800080"/>
      <rgbColor rgb="FF008080"/>
      <rgbColor rgb="FFD9D9D9"/>
      <rgbColor rgb="FF878787"/>
      <rgbColor rgb="FFA78BFA"/>
      <rgbColor rgb="FF993366"/>
      <rgbColor rgb="FFFFFFCC"/>
      <rgbColor rgb="FFCCFFFF"/>
      <rgbColor rgb="FF3A2126"/>
      <rgbColor rgb="FFF87171"/>
      <rgbColor rgb="FF0066CC"/>
      <rgbColor rgb="FFC7CED9"/>
      <rgbColor rgb="FF0E1116"/>
      <rgbColor rgb="FFFF00FF"/>
      <rgbColor rgb="FFFFFF00"/>
      <rgbColor rgb="FF00FFFF"/>
      <rgbColor rgb="FF800080"/>
      <rgbColor rgb="FF222834"/>
      <rgbColor rgb="FF008080"/>
      <rgbColor rgb="FF0000FF"/>
      <rgbColor rgb="FF00CCFF"/>
      <rgbColor rgb="FFCCFFFF"/>
      <rgbColor rgb="FFCCFFCC"/>
      <rgbColor rgb="FFFFFF99"/>
      <rgbColor rgb="FF6BA6FF"/>
      <rgbColor rgb="FFF472A6"/>
      <rgbColor rgb="FF9AA3B2"/>
      <rgbColor rgb="FFFFCC99"/>
      <rgbColor rgb="FF4C9AFF"/>
      <rgbColor rgb="FF2CC4B0"/>
      <rgbColor rgb="FF6BD79A"/>
      <rgbColor rgb="FFE7B84B"/>
      <rgbColor rgb="FFE0A82E"/>
      <rgbColor rgb="FFFF6600"/>
      <rgbColor rgb="FF4F81BD"/>
      <rgbColor rgb="FF8B95A7"/>
      <rgbColor rgb="FF1E2A3F"/>
      <rgbColor rgb="FF5FD08A"/>
      <rgbColor rgb="FF1E3328"/>
      <rgbColor rgb="FF3A3320"/>
      <rgbColor rgb="FF993300"/>
      <rgbColor rgb="FF993366"/>
      <rgbColor rgb="FF2A303B"/>
      <rgbColor rgb="FF2E35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Ursachen je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Übersicht!C19</c:f>
              <c:strCache>
                <c:ptCount val="1"/>
                <c:pt idx="0">
                  <c:v>Ursachen</c:v>
                </c:pt>
              </c:strCache>
            </c:strRef>
          </c:tx>
          <c:spPr>
            <a:solidFill>
              <a:srgbClr val="e0a82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Übersicht!$B$20:$B$25</c:f>
              <c:strCache>
                <c:ptCount val="6"/>
                <c:pt idx="0">
                  <c:v>Mensch</c:v>
                </c:pt>
                <c:pt idx="1">
                  <c:v>Maschine</c:v>
                </c:pt>
                <c:pt idx="2">
                  <c:v>Material</c:v>
                </c:pt>
                <c:pt idx="3">
                  <c:v>Methode</c:v>
                </c:pt>
                <c:pt idx="4">
                  <c:v>Messung</c:v>
                </c:pt>
                <c:pt idx="5">
                  <c:v>Mitwelt</c:v>
                </c:pt>
              </c:strCache>
            </c:strRef>
          </c:cat>
          <c:val>
            <c:numRef>
              <c:f>Übersicht!$C$20:$C$25</c:f>
              <c:numCache>
                <c:formatCode>0</c:formatCode>
                <c:ptCount val="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</c:ser>
        <c:gapWidth val="150"/>
        <c:overlap val="0"/>
        <c:axId val="86504052"/>
        <c:axId val="19086910"/>
      </c:barChart>
      <c:catAx>
        <c:axId val="865040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086910"/>
        <c:crosses val="autoZero"/>
        <c:auto val="1"/>
        <c:lblAlgn val="ctr"/>
        <c:lblOffset val="100"/>
        <c:noMultiLvlLbl val="0"/>
      </c:catAx>
      <c:valAx>
        <c:axId val="19086910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50405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Prioritätsverteilung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Übersicht!L19</c:f>
              <c:strCache>
                <c:ptCount val="1"/>
                <c:pt idx="0">
                  <c:v>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f87171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7b84b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aa3b2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Übersicht!$K$20:$K$22</c:f>
              <c:strCache>
                <c:ptCount val="3"/>
                <c:pt idx="0">
                  <c:v>Hoch</c:v>
                </c:pt>
                <c:pt idx="1">
                  <c:v>Mittel</c:v>
                </c:pt>
                <c:pt idx="2">
                  <c:v>Niedrig</c:v>
                </c:pt>
              </c:strCache>
            </c:strRef>
          </c:cat>
          <c:val>
            <c:numRef>
              <c:f>Übersicht!$L$20:$L$22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2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26</xdr:row>
      <xdr:rowOff>0</xdr:rowOff>
    </xdr:from>
    <xdr:to>
      <xdr:col>5</xdr:col>
      <xdr:colOff>50040</xdr:colOff>
      <xdr:row>38</xdr:row>
      <xdr:rowOff>161640</xdr:rowOff>
    </xdr:to>
    <xdr:graphicFrame>
      <xdr:nvGraphicFramePr>
        <xdr:cNvPr id="0" name="Chart 1"/>
        <xdr:cNvGraphicFramePr/>
      </xdr:nvGraphicFramePr>
      <xdr:xfrm>
        <a:off x="154800" y="5267160"/>
        <a:ext cx="4139640" cy="24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26</xdr:row>
      <xdr:rowOff>0</xdr:rowOff>
    </xdr:from>
    <xdr:to>
      <xdr:col>8</xdr:col>
      <xdr:colOff>712800</xdr:colOff>
      <xdr:row>38</xdr:row>
      <xdr:rowOff>161640</xdr:rowOff>
    </xdr:to>
    <xdr:graphicFrame>
      <xdr:nvGraphicFramePr>
        <xdr:cNvPr id="1" name="Chart 2"/>
        <xdr:cNvGraphicFramePr/>
      </xdr:nvGraphicFramePr>
      <xdr:xfrm>
        <a:off x="4244400" y="5267160"/>
        <a:ext cx="3779640" cy="24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A82E"/>
    <pageSetUpPr fitToPage="true"/>
  </sheetPr>
  <dimension ref="A1:BF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58" min="2" style="0" width="2.7"/>
  </cols>
  <sheetData>
    <row r="1" customFormat="false" ht="30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customFormat="false" ht="18" hidden="false" customHeight="true" outlineLevel="0" collapsed="false">
      <c r="A2" s="1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</row>
    <row r="3" customFormat="false" ht="13.5" hidden="false" customHeight="true" outlineLevel="0" collapsed="false">
      <c r="A3" s="1"/>
      <c r="B3" s="1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5"/>
      <c r="P3" s="5"/>
      <c r="Q3" s="5"/>
      <c r="R3" s="5"/>
      <c r="S3" s="5"/>
      <c r="T3" s="5"/>
      <c r="U3" s="5"/>
      <c r="V3" s="5"/>
      <c r="W3" s="5"/>
      <c r="X3" s="1"/>
      <c r="Y3" s="1"/>
      <c r="Z3" s="1"/>
      <c r="AA3" s="6"/>
      <c r="AB3" s="6"/>
      <c r="AC3" s="6"/>
      <c r="AD3" s="6"/>
      <c r="AE3" s="6"/>
      <c r="AF3" s="6"/>
      <c r="AG3" s="6"/>
      <c r="AH3" s="6"/>
      <c r="AI3" s="6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customFormat="false" ht="13.5" hidden="false" customHeight="true" outlineLevel="0" collapsed="false">
      <c r="A4" s="1"/>
      <c r="B4" s="1"/>
      <c r="C4" s="7" t="str">
        <f aca="false">"1  ·  MENSCH   ("&amp;COUNTIF(Ursachenanalyse!$B$3:$B$60,"Mensch")&amp;")"</f>
        <v>1  ·  MENSCH   (3)</v>
      </c>
      <c r="D4" s="7"/>
      <c r="E4" s="7"/>
      <c r="F4" s="7"/>
      <c r="G4" s="7"/>
      <c r="H4" s="7"/>
      <c r="I4" s="7"/>
      <c r="J4" s="7"/>
      <c r="K4" s="7"/>
      <c r="L4" s="1"/>
      <c r="M4" s="1"/>
      <c r="N4" s="1"/>
      <c r="O4" s="8" t="str">
        <f aca="false">"2  ·  MASCHINE   ("&amp;COUNTIF(Ursachenanalyse!$B$3:$B$60,"Maschine")&amp;")"</f>
        <v>2  ·  MASCHINE   (3)</v>
      </c>
      <c r="P4" s="8"/>
      <c r="Q4" s="8"/>
      <c r="R4" s="8"/>
      <c r="S4" s="8"/>
      <c r="T4" s="8"/>
      <c r="U4" s="8"/>
      <c r="V4" s="8"/>
      <c r="W4" s="8"/>
      <c r="X4" s="1"/>
      <c r="Y4" s="1"/>
      <c r="Z4" s="1"/>
      <c r="AA4" s="9" t="str">
        <f aca="false">"3  ·  MATERIAL   ("&amp;COUNTIF(Ursachenanalyse!$B$3:$B$60,"Material")&amp;")"</f>
        <v>3  ·  MATERIAL   (3)</v>
      </c>
      <c r="AB4" s="9"/>
      <c r="AC4" s="9"/>
      <c r="AD4" s="9"/>
      <c r="AE4" s="9"/>
      <c r="AF4" s="9"/>
      <c r="AG4" s="9"/>
      <c r="AH4" s="9"/>
      <c r="AI4" s="9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customFormat="false" ht="13.5" hidden="false" customHeight="true" outlineLevel="0" collapsed="false">
      <c r="A5" s="1"/>
      <c r="B5" s="1"/>
      <c r="C5" s="7"/>
      <c r="D5" s="7"/>
      <c r="E5" s="7"/>
      <c r="F5" s="7"/>
      <c r="G5" s="7"/>
      <c r="H5" s="7"/>
      <c r="I5" s="7"/>
      <c r="J5" s="7"/>
      <c r="K5" s="7"/>
      <c r="L5" s="1"/>
      <c r="M5" s="1"/>
      <c r="N5" s="1"/>
      <c r="O5" s="8"/>
      <c r="P5" s="8"/>
      <c r="Q5" s="8"/>
      <c r="R5" s="8"/>
      <c r="S5" s="8"/>
      <c r="T5" s="8"/>
      <c r="U5" s="8"/>
      <c r="V5" s="8"/>
      <c r="W5" s="8"/>
      <c r="X5" s="1"/>
      <c r="Y5" s="1"/>
      <c r="Z5" s="1"/>
      <c r="AA5" s="9"/>
      <c r="AB5" s="9"/>
      <c r="AC5" s="9"/>
      <c r="AD5" s="9"/>
      <c r="AE5" s="9"/>
      <c r="AF5" s="9"/>
      <c r="AG5" s="9"/>
      <c r="AH5" s="9"/>
      <c r="AI5" s="9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customFormat="false" ht="13.5" hidden="false" customHeight="true" outlineLevel="0" collapsed="false">
      <c r="A6" s="1"/>
      <c r="B6" s="1"/>
      <c r="C6" s="10" t="str">
        <f aca="false" t="array" ref="C6:C6">IFERROR(INDEX(Ursachenanalyse!$C$3:$C$60,SMALL(IF(Ursachenanalyse!$B$3:$B$60="Mensch",ROW(Ursachenanalyse!$B$3:$B$60)-2),1)),"")</f>
        <v>Überlastung der Mitarbeiter</v>
      </c>
      <c r="D6" s="10"/>
      <c r="E6" s="10"/>
      <c r="F6" s="10"/>
      <c r="G6" s="10"/>
      <c r="H6" s="10"/>
      <c r="I6" s="10"/>
      <c r="J6" s="10"/>
      <c r="K6" s="10"/>
      <c r="L6" s="1"/>
      <c r="M6" s="1"/>
      <c r="N6" s="1"/>
      <c r="O6" s="10" t="str">
        <f aca="false" t="array" ref="O6:O6">IFERROR(INDEX(Ursachenanalyse!$C$3:$C$60,SMALL(IF(Ursachenanalyse!$B$3:$B$60="Maschine",ROW(Ursachenanalyse!$B$3:$B$60)-2),1)),"")</f>
        <v>Instabile Software-Tools</v>
      </c>
      <c r="P6" s="10"/>
      <c r="Q6" s="10"/>
      <c r="R6" s="10"/>
      <c r="S6" s="10"/>
      <c r="T6" s="10"/>
      <c r="U6" s="10"/>
      <c r="V6" s="10"/>
      <c r="W6" s="10"/>
      <c r="X6" s="1"/>
      <c r="Y6" s="1"/>
      <c r="Z6" s="1"/>
      <c r="AA6" s="10" t="str">
        <f aca="false" t="array" ref="AA6:AA6">IFERROR(INDEX(Ursachenanalyse!$C$3:$C$60,SMALL(IF(Ursachenanalyse!$B$3:$B$60="Material",ROW(Ursachenanalyse!$B$3:$B$60)-2),1)),"")</f>
        <v>Verspätete Zulieferungen</v>
      </c>
      <c r="AB6" s="10"/>
      <c r="AC6" s="10"/>
      <c r="AD6" s="10"/>
      <c r="AE6" s="10"/>
      <c r="AF6" s="10"/>
      <c r="AG6" s="10"/>
      <c r="AH6" s="10"/>
      <c r="AI6" s="10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customFormat="false" ht="13.5" hidden="false" customHeight="true" outlineLevel="0" collapsed="false">
      <c r="A7" s="1"/>
      <c r="B7" s="1"/>
      <c r="C7" s="10"/>
      <c r="D7" s="10"/>
      <c r="E7" s="10"/>
      <c r="F7" s="10"/>
      <c r="G7" s="10"/>
      <c r="H7" s="10"/>
      <c r="I7" s="10"/>
      <c r="J7" s="10"/>
      <c r="K7" s="10"/>
      <c r="L7" s="1"/>
      <c r="M7" s="1"/>
      <c r="N7" s="1"/>
      <c r="O7" s="10"/>
      <c r="P7" s="10"/>
      <c r="Q7" s="10"/>
      <c r="R7" s="10"/>
      <c r="S7" s="10"/>
      <c r="T7" s="10"/>
      <c r="U7" s="10"/>
      <c r="V7" s="10"/>
      <c r="W7" s="10"/>
      <c r="X7" s="1"/>
      <c r="Y7" s="1"/>
      <c r="Z7" s="1"/>
      <c r="AA7" s="10"/>
      <c r="AB7" s="10"/>
      <c r="AC7" s="10"/>
      <c r="AD7" s="10"/>
      <c r="AE7" s="10"/>
      <c r="AF7" s="10"/>
      <c r="AG7" s="10"/>
      <c r="AH7" s="10"/>
      <c r="AI7" s="10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customFormat="false" ht="13.5" hidden="false" customHeight="true" outlineLevel="0" collapsed="false">
      <c r="A8" s="1"/>
      <c r="B8" s="1"/>
      <c r="C8" s="10" t="str">
        <f aca="false" t="array" ref="C8:C8">IFERROR(INDEX(Ursachenanalyse!$C$3:$C$60,SMALL(IF(Ursachenanalyse!$B$3:$B$60="Mensch",ROW(Ursachenanalyse!$B$3:$B$60)-2),2)),"")</f>
        <v>Fehlende Fachkenntnisse</v>
      </c>
      <c r="D8" s="10"/>
      <c r="E8" s="10"/>
      <c r="F8" s="10"/>
      <c r="G8" s="10"/>
      <c r="H8" s="10"/>
      <c r="I8" s="10"/>
      <c r="J8" s="10"/>
      <c r="K8" s="10"/>
      <c r="L8" s="1"/>
      <c r="M8" s="1"/>
      <c r="N8" s="1"/>
      <c r="O8" s="10" t="str">
        <f aca="false" t="array" ref="O8:O8">IFERROR(INDEX(Ursachenanalyse!$C$3:$C$60,SMALL(IF(Ursachenanalyse!$B$3:$B$60="Maschine",ROW(Ursachenanalyse!$B$3:$B$60)-2),2)),"")</f>
        <v>Unzureichende IT-Ausstattung</v>
      </c>
      <c r="P8" s="10"/>
      <c r="Q8" s="10"/>
      <c r="R8" s="10"/>
      <c r="S8" s="10"/>
      <c r="T8" s="10"/>
      <c r="U8" s="10"/>
      <c r="V8" s="10"/>
      <c r="W8" s="10"/>
      <c r="X8" s="1"/>
      <c r="Y8" s="1"/>
      <c r="Z8" s="1"/>
      <c r="AA8" s="10" t="str">
        <f aca="false" t="array" ref="AA8:AA8">IFERROR(INDEX(Ursachenanalyse!$C$3:$C$60,SMALL(IF(Ursachenanalyse!$B$3:$B$60="Material",ROW(Ursachenanalyse!$B$3:$B$60)-2),2)),"")</f>
        <v>Unvollständige Vorgaben</v>
      </c>
      <c r="AB8" s="10"/>
      <c r="AC8" s="10"/>
      <c r="AD8" s="10"/>
      <c r="AE8" s="10"/>
      <c r="AF8" s="10"/>
      <c r="AG8" s="10"/>
      <c r="AH8" s="10"/>
      <c r="AI8" s="10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customFormat="false" ht="13.5" hidden="false" customHeight="true" outlineLevel="0" collapsed="false">
      <c r="A9" s="1"/>
      <c r="B9" s="1"/>
      <c r="C9" s="10"/>
      <c r="D9" s="10"/>
      <c r="E9" s="10"/>
      <c r="F9" s="10"/>
      <c r="G9" s="10"/>
      <c r="H9" s="10"/>
      <c r="I9" s="10"/>
      <c r="J9" s="10"/>
      <c r="K9" s="10"/>
      <c r="L9" s="1"/>
      <c r="M9" s="1"/>
      <c r="N9" s="1"/>
      <c r="O9" s="10"/>
      <c r="P9" s="10"/>
      <c r="Q9" s="10"/>
      <c r="R9" s="10"/>
      <c r="S9" s="10"/>
      <c r="T9" s="10"/>
      <c r="U9" s="10"/>
      <c r="V9" s="10"/>
      <c r="W9" s="10"/>
      <c r="X9" s="1"/>
      <c r="Y9" s="1"/>
      <c r="Z9" s="1"/>
      <c r="AA9" s="10"/>
      <c r="AB9" s="10"/>
      <c r="AC9" s="10"/>
      <c r="AD9" s="10"/>
      <c r="AE9" s="10"/>
      <c r="AF9" s="10"/>
      <c r="AG9" s="10"/>
      <c r="AH9" s="10"/>
      <c r="AI9" s="10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customFormat="false" ht="13.5" hidden="false" customHeight="true" outlineLevel="0" collapsed="false">
      <c r="A10" s="1"/>
      <c r="B10" s="1"/>
      <c r="C10" s="10" t="str">
        <f aca="false" t="array" ref="C10:C10">IFERROR(INDEX(Ursachenanalyse!$C$3:$C$60,SMALL(IF(Ursachenanalyse!$B$3:$B$60="Mensch",ROW(Ursachenanalyse!$B$3:$B$60)-2),3)),"")</f>
        <v>Krankheitsbedingte Ausfälle</v>
      </c>
      <c r="D10" s="10"/>
      <c r="E10" s="10"/>
      <c r="F10" s="10"/>
      <c r="G10" s="10"/>
      <c r="H10" s="10"/>
      <c r="I10" s="10"/>
      <c r="J10" s="10"/>
      <c r="K10" s="10"/>
      <c r="L10" s="1"/>
      <c r="M10" s="1"/>
      <c r="N10" s="1"/>
      <c r="O10" s="10" t="str">
        <f aca="false" t="array" ref="O10:O10">IFERROR(INDEX(Ursachenanalyse!$C$3:$C$60,SMALL(IF(Ursachenanalyse!$B$3:$B$60="Maschine",ROW(Ursachenanalyse!$B$3:$B$60)-2),3)),"")</f>
        <v>Systemausfälle</v>
      </c>
      <c r="P10" s="10"/>
      <c r="Q10" s="10"/>
      <c r="R10" s="10"/>
      <c r="S10" s="10"/>
      <c r="T10" s="10"/>
      <c r="U10" s="10"/>
      <c r="V10" s="10"/>
      <c r="W10" s="10"/>
      <c r="X10" s="1"/>
      <c r="Y10" s="1"/>
      <c r="Z10" s="1"/>
      <c r="AA10" s="10" t="str">
        <f aca="false" t="array" ref="AA10:AA10">IFERROR(INDEX(Ursachenanalyse!$C$3:$C$60,SMALL(IF(Ursachenanalyse!$B$3:$B$60="Material",ROW(Ursachenanalyse!$B$3:$B$60)-2),3)),"")</f>
        <v>Fehlende Ressourcen</v>
      </c>
      <c r="AB10" s="10"/>
      <c r="AC10" s="10"/>
      <c r="AD10" s="10"/>
      <c r="AE10" s="10"/>
      <c r="AF10" s="10"/>
      <c r="AG10" s="10"/>
      <c r="AH10" s="10"/>
      <c r="AI10" s="10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customFormat="false" ht="13.5" hidden="false" customHeight="true" outlineLevel="0" collapsed="false">
      <c r="A11" s="1"/>
      <c r="B11" s="1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"/>
      <c r="N11" s="1"/>
      <c r="O11" s="10"/>
      <c r="P11" s="10"/>
      <c r="Q11" s="10"/>
      <c r="R11" s="10"/>
      <c r="S11" s="10"/>
      <c r="T11" s="10"/>
      <c r="U11" s="10"/>
      <c r="V11" s="10"/>
      <c r="W11" s="10"/>
      <c r="X11" s="1"/>
      <c r="Y11" s="1"/>
      <c r="Z11" s="1"/>
      <c r="AA11" s="10"/>
      <c r="AB11" s="10"/>
      <c r="AC11" s="10"/>
      <c r="AD11" s="10"/>
      <c r="AE11" s="10"/>
      <c r="AF11" s="10"/>
      <c r="AG11" s="10"/>
      <c r="AH11" s="10"/>
      <c r="AI11" s="10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customFormat="false" ht="13.5" hidden="false" customHeight="true" outlineLevel="0" collapsed="false">
      <c r="A12" s="1"/>
      <c r="B12" s="1"/>
      <c r="C12" s="10" t="str">
        <f aca="false" t="array" ref="C12:C12">IFERROR(INDEX(Ursachenanalyse!$C$3:$C$60,SMALL(IF(Ursachenanalyse!$B$3:$B$60="Mensch",ROW(Ursachenanalyse!$B$3:$B$60)-2),4)),"")</f>
        <v/>
      </c>
      <c r="D12" s="10"/>
      <c r="E12" s="10"/>
      <c r="F12" s="10"/>
      <c r="G12" s="10"/>
      <c r="H12" s="10"/>
      <c r="I12" s="10"/>
      <c r="J12" s="10"/>
      <c r="K12" s="10"/>
      <c r="L12" s="1"/>
      <c r="M12" s="1"/>
      <c r="N12" s="1"/>
      <c r="O12" s="10" t="str">
        <f aca="false" t="array" ref="O12:O12">IFERROR(INDEX(Ursachenanalyse!$C$3:$C$60,SMALL(IF(Ursachenanalyse!$B$3:$B$60="Maschine",ROW(Ursachenanalyse!$B$3:$B$60)-2),4)),"")</f>
        <v/>
      </c>
      <c r="P12" s="10"/>
      <c r="Q12" s="10"/>
      <c r="R12" s="10"/>
      <c r="S12" s="10"/>
      <c r="T12" s="10"/>
      <c r="U12" s="10"/>
      <c r="V12" s="10"/>
      <c r="W12" s="10"/>
      <c r="X12" s="1"/>
      <c r="Y12" s="1"/>
      <c r="Z12" s="1"/>
      <c r="AA12" s="10" t="str">
        <f aca="false" t="array" ref="AA12:AA12">IFERROR(INDEX(Ursachenanalyse!$C$3:$C$60,SMALL(IF(Ursachenanalyse!$B$3:$B$60="Material",ROW(Ursachenanalyse!$B$3:$B$60)-2),4)),"")</f>
        <v/>
      </c>
      <c r="AB12" s="10"/>
      <c r="AC12" s="10"/>
      <c r="AD12" s="10"/>
      <c r="AE12" s="10"/>
      <c r="AF12" s="10"/>
      <c r="AG12" s="10"/>
      <c r="AH12" s="10"/>
      <c r="AI12" s="10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customFormat="false" ht="13.5" hidden="false" customHeight="true" outlineLevel="0" collapsed="false">
      <c r="A13" s="1"/>
      <c r="B13" s="1"/>
      <c r="C13" s="10"/>
      <c r="D13" s="10"/>
      <c r="E13" s="10"/>
      <c r="F13" s="10"/>
      <c r="G13" s="10"/>
      <c r="H13" s="10"/>
      <c r="I13" s="10"/>
      <c r="J13" s="10"/>
      <c r="K13" s="10"/>
      <c r="L13" s="1"/>
      <c r="M13" s="1"/>
      <c r="N13" s="1"/>
      <c r="O13" s="10"/>
      <c r="P13" s="10"/>
      <c r="Q13" s="10"/>
      <c r="R13" s="10"/>
      <c r="S13" s="10"/>
      <c r="T13" s="10"/>
      <c r="U13" s="10"/>
      <c r="V13" s="10"/>
      <c r="W13" s="10"/>
      <c r="X13" s="1"/>
      <c r="Y13" s="1"/>
      <c r="Z13" s="1"/>
      <c r="AA13" s="10"/>
      <c r="AB13" s="10"/>
      <c r="AC13" s="10"/>
      <c r="AD13" s="10"/>
      <c r="AE13" s="10"/>
      <c r="AF13" s="10"/>
      <c r="AG13" s="10"/>
      <c r="AH13" s="10"/>
      <c r="AI13" s="10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customFormat="false" ht="13.5" hidden="false" customHeight="tru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2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3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customFormat="false" ht="13.5" hidden="false" customHeight="tru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2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3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customFormat="false" ht="13.5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2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3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customFormat="false" ht="13.5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2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3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customFormat="false" ht="13.5" hidden="false" customHeight="tru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2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3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4" t="s">
        <v>2</v>
      </c>
      <c r="AZ18" s="14"/>
      <c r="BA18" s="14"/>
      <c r="BB18" s="14"/>
      <c r="BC18" s="14"/>
      <c r="BD18" s="14"/>
      <c r="BE18" s="14"/>
      <c r="BF18" s="14"/>
    </row>
    <row r="19" customFormat="false" ht="13.5" hidden="false" customHeight="tru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1"/>
      <c r="Q19" s="11"/>
      <c r="R19" s="1"/>
      <c r="S19" s="1"/>
      <c r="T19" s="1"/>
      <c r="U19" s="1"/>
      <c r="V19" s="1"/>
      <c r="W19" s="1"/>
      <c r="X19" s="1"/>
      <c r="Y19" s="1"/>
      <c r="Z19" s="1"/>
      <c r="AA19" s="1"/>
      <c r="AB19" s="12"/>
      <c r="AC19" s="12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3"/>
      <c r="AO19" s="13"/>
      <c r="AP19" s="1"/>
      <c r="AQ19" s="1"/>
      <c r="AR19" s="1"/>
      <c r="AS19" s="1"/>
      <c r="AT19" s="1"/>
      <c r="AU19" s="1"/>
      <c r="AV19" s="1"/>
      <c r="AW19" s="1"/>
      <c r="AX19" s="1"/>
      <c r="AY19" s="6"/>
      <c r="AZ19" s="6"/>
      <c r="BA19" s="6"/>
      <c r="BB19" s="6"/>
      <c r="BC19" s="6"/>
      <c r="BD19" s="6"/>
      <c r="BE19" s="6"/>
      <c r="BF19" s="6"/>
    </row>
    <row r="20" customFormat="false" ht="13.5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2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3"/>
      <c r="AQ20" s="1"/>
      <c r="AR20" s="1"/>
      <c r="AS20" s="1"/>
      <c r="AT20" s="1"/>
      <c r="AU20" s="1"/>
      <c r="AV20" s="1"/>
      <c r="AW20" s="1"/>
      <c r="AX20" s="1"/>
      <c r="AY20" s="15" t="s">
        <v>3</v>
      </c>
      <c r="AZ20" s="15"/>
      <c r="BA20" s="15"/>
      <c r="BB20" s="15"/>
      <c r="BC20" s="15"/>
      <c r="BD20" s="15"/>
      <c r="BE20" s="15"/>
      <c r="BF20" s="15"/>
    </row>
    <row r="21" customFormat="false" ht="13.5" hidden="false" customHeight="tru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2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3"/>
      <c r="AR21" s="1"/>
      <c r="AS21" s="1"/>
      <c r="AT21" s="1"/>
      <c r="AU21" s="16"/>
      <c r="AV21" s="1"/>
      <c r="AW21" s="1"/>
      <c r="AX21" s="1"/>
      <c r="AY21" s="15"/>
      <c r="AZ21" s="15"/>
      <c r="BA21" s="15"/>
      <c r="BB21" s="15"/>
      <c r="BC21" s="15"/>
      <c r="BD21" s="15"/>
      <c r="BE21" s="15"/>
      <c r="BF21" s="15"/>
    </row>
    <row r="22" customFormat="false" ht="13.5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2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3"/>
      <c r="AS22" s="1"/>
      <c r="AT22" s="1"/>
      <c r="AU22" s="1"/>
      <c r="AV22" s="16"/>
      <c r="AW22" s="1"/>
      <c r="AX22" s="1"/>
      <c r="AY22" s="15"/>
      <c r="AZ22" s="15"/>
      <c r="BA22" s="15"/>
      <c r="BB22" s="15"/>
      <c r="BC22" s="15"/>
      <c r="BD22" s="15"/>
      <c r="BE22" s="15"/>
      <c r="BF22" s="15"/>
    </row>
    <row r="23" customFormat="false" ht="13.5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2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3"/>
      <c r="AT23" s="1"/>
      <c r="AU23" s="1"/>
      <c r="AV23" s="1"/>
      <c r="AW23" s="16"/>
      <c r="AX23" s="1"/>
      <c r="AY23" s="15"/>
      <c r="AZ23" s="15"/>
      <c r="BA23" s="15"/>
      <c r="BB23" s="15"/>
      <c r="BC23" s="15"/>
      <c r="BD23" s="15"/>
      <c r="BE23" s="15"/>
      <c r="BF23" s="15"/>
    </row>
    <row r="24" customFormat="false" ht="7.5" hidden="false" customHeight="true" outlineLevel="0" collapsed="false">
      <c r="A24" s="1"/>
      <c r="B24" s="1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5"/>
      <c r="AZ24" s="15"/>
      <c r="BA24" s="15"/>
      <c r="BB24" s="15"/>
      <c r="BC24" s="15"/>
      <c r="BD24" s="15"/>
      <c r="BE24" s="15"/>
      <c r="BF24" s="15"/>
    </row>
    <row r="25" customFormat="false" ht="13.5" hidden="false" customHeight="tru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8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9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20"/>
      <c r="AW25" s="21"/>
      <c r="AX25" s="1"/>
      <c r="AY25" s="15"/>
      <c r="AZ25" s="15"/>
      <c r="BA25" s="15"/>
      <c r="BB25" s="15"/>
      <c r="BC25" s="15"/>
      <c r="BD25" s="15"/>
      <c r="BE25" s="15"/>
      <c r="BF25" s="15"/>
    </row>
    <row r="26" customFormat="false" ht="13.5" hidden="false" customHeight="tru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8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9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20"/>
      <c r="AV26" s="21"/>
      <c r="AW26" s="1"/>
      <c r="AX26" s="1"/>
      <c r="AY26" s="15"/>
      <c r="AZ26" s="15"/>
      <c r="BA26" s="15"/>
      <c r="BB26" s="15"/>
      <c r="BC26" s="15"/>
      <c r="BD26" s="15"/>
      <c r="BE26" s="15"/>
      <c r="BF26" s="15"/>
    </row>
    <row r="27" customFormat="false" ht="13.5" hidden="false" customHeight="tru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8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9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20"/>
      <c r="AU27" s="21"/>
      <c r="AV27" s="1"/>
      <c r="AW27" s="1"/>
      <c r="AX27" s="1"/>
      <c r="AY27" s="15"/>
      <c r="AZ27" s="15"/>
      <c r="BA27" s="15"/>
      <c r="BB27" s="15"/>
      <c r="BC27" s="15"/>
      <c r="BD27" s="15"/>
      <c r="BE27" s="15"/>
      <c r="BF27" s="15"/>
    </row>
    <row r="28" customFormat="false" ht="13.5" hidden="false" customHeight="tru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8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9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20"/>
      <c r="AT28" s="1"/>
      <c r="AU28" s="1"/>
      <c r="AV28" s="1"/>
      <c r="AW28" s="1"/>
      <c r="AX28" s="1"/>
      <c r="AY28" s="15"/>
      <c r="AZ28" s="15"/>
      <c r="BA28" s="15"/>
      <c r="BB28" s="15"/>
      <c r="BC28" s="15"/>
      <c r="BD28" s="15"/>
      <c r="BE28" s="15"/>
      <c r="BF28" s="15"/>
    </row>
    <row r="29" customFormat="false" ht="13.5" hidden="false" customHeight="tru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8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9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20"/>
      <c r="AS29" s="1"/>
      <c r="AT29" s="1"/>
      <c r="AU29" s="1"/>
      <c r="AV29" s="1"/>
      <c r="AW29" s="1"/>
      <c r="AX29" s="1"/>
      <c r="AY29" s="22"/>
      <c r="AZ29" s="22"/>
      <c r="BA29" s="22"/>
      <c r="BB29" s="22"/>
      <c r="BC29" s="22"/>
      <c r="BD29" s="22"/>
      <c r="BE29" s="22"/>
      <c r="BF29" s="22"/>
    </row>
    <row r="30" customFormat="false" ht="13.5" hidden="false" customHeight="tru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8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9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20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customFormat="false" ht="13.5" hidden="false" customHeight="tru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8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9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20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customFormat="false" ht="13.5" hidden="false" customHeight="tru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8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9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20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customFormat="false" ht="13.5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8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9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20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customFormat="false" ht="13.5" hidden="false" customHeight="tru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8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9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20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customFormat="false" ht="13.5" hidden="false" customHeight="tru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9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0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customFormat="false" ht="13.5" hidden="false" customHeight="true" outlineLevel="0" collapsed="false">
      <c r="A36" s="1"/>
      <c r="B36" s="1"/>
      <c r="C36" s="1"/>
      <c r="D36" s="1"/>
      <c r="E36" s="1"/>
      <c r="F36" s="10" t="str">
        <f aca="false" t="array" ref="F36:F36">IFERROR(INDEX(Ursachenanalyse!$C$3:$C$60,SMALL(IF(Ursachenanalyse!$B$3:$B$60="Methode",ROW(Ursachenanalyse!$B$3:$B$60)-2),4)),"")</f>
        <v/>
      </c>
      <c r="G36" s="10"/>
      <c r="H36" s="10"/>
      <c r="I36" s="10"/>
      <c r="J36" s="10"/>
      <c r="K36" s="10"/>
      <c r="L36" s="10"/>
      <c r="M36" s="10"/>
      <c r="N36" s="10"/>
      <c r="O36" s="1"/>
      <c r="P36" s="1"/>
      <c r="Q36" s="1"/>
      <c r="R36" s="10" t="str">
        <f aca="false" t="array" ref="R36:R36">IFERROR(INDEX(Ursachenanalyse!$C$3:$C$60,SMALL(IF(Ursachenanalyse!$B$3:$B$60="Messung",ROW(Ursachenanalyse!$B$3:$B$60)-2),4)),"")</f>
        <v/>
      </c>
      <c r="S36" s="10"/>
      <c r="T36" s="10"/>
      <c r="U36" s="10"/>
      <c r="V36" s="10"/>
      <c r="W36" s="10"/>
      <c r="X36" s="10"/>
      <c r="Y36" s="10"/>
      <c r="Z36" s="10"/>
      <c r="AA36" s="1"/>
      <c r="AB36" s="1"/>
      <c r="AC36" s="1"/>
      <c r="AD36" s="10" t="str">
        <f aca="false" t="array" ref="AD36:AD36">IFERROR(INDEX(Ursachenanalyse!$C$3:$C$60,SMALL(IF(Ursachenanalyse!$B$3:$B$60="Mitwelt",ROW(Ursachenanalyse!$B$3:$B$60)-2),4)),"")</f>
        <v/>
      </c>
      <c r="AE36" s="10"/>
      <c r="AF36" s="10"/>
      <c r="AG36" s="10"/>
      <c r="AH36" s="10"/>
      <c r="AI36" s="10"/>
      <c r="AJ36" s="10"/>
      <c r="AK36" s="10"/>
      <c r="AL36" s="10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customFormat="false" ht="13.5" hidden="false" customHeight="true" outlineLevel="0" collapsed="false">
      <c r="A37" s="1"/>
      <c r="B37" s="1"/>
      <c r="C37" s="1"/>
      <c r="D37" s="1"/>
      <c r="E37" s="1"/>
      <c r="F37" s="10"/>
      <c r="G37" s="10"/>
      <c r="H37" s="10"/>
      <c r="I37" s="10"/>
      <c r="J37" s="10"/>
      <c r="K37" s="10"/>
      <c r="L37" s="10"/>
      <c r="M37" s="10"/>
      <c r="N37" s="10"/>
      <c r="O37" s="1"/>
      <c r="P37" s="1"/>
      <c r="Q37" s="1"/>
      <c r="R37" s="10"/>
      <c r="S37" s="10"/>
      <c r="T37" s="10"/>
      <c r="U37" s="10"/>
      <c r="V37" s="10"/>
      <c r="W37" s="10"/>
      <c r="X37" s="10"/>
      <c r="Y37" s="10"/>
      <c r="Z37" s="10"/>
      <c r="AA37" s="1"/>
      <c r="AB37" s="1"/>
      <c r="AC37" s="1"/>
      <c r="AD37" s="10"/>
      <c r="AE37" s="10"/>
      <c r="AF37" s="10"/>
      <c r="AG37" s="10"/>
      <c r="AH37" s="10"/>
      <c r="AI37" s="10"/>
      <c r="AJ37" s="10"/>
      <c r="AK37" s="10"/>
      <c r="AL37" s="10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customFormat="false" ht="13.5" hidden="false" customHeight="true" outlineLevel="0" collapsed="false">
      <c r="A38" s="1"/>
      <c r="B38" s="1"/>
      <c r="C38" s="1"/>
      <c r="D38" s="1"/>
      <c r="E38" s="1"/>
      <c r="F38" s="10" t="str">
        <f aca="false" t="array" ref="F38:F38">IFERROR(INDEX(Ursachenanalyse!$C$3:$C$60,SMALL(IF(Ursachenanalyse!$B$3:$B$60="Methode",ROW(Ursachenanalyse!$B$3:$B$60)-2),3)),"")</f>
        <v>Unklare Anforderungen</v>
      </c>
      <c r="G38" s="10"/>
      <c r="H38" s="10"/>
      <c r="I38" s="10"/>
      <c r="J38" s="10"/>
      <c r="K38" s="10"/>
      <c r="L38" s="10"/>
      <c r="M38" s="10"/>
      <c r="N38" s="10"/>
      <c r="O38" s="1"/>
      <c r="P38" s="1"/>
      <c r="Q38" s="1"/>
      <c r="R38" s="10" t="str">
        <f aca="false" t="array" ref="R38:R38">IFERROR(INDEX(Ursachenanalyse!$C$3:$C$60,SMALL(IF(Ursachenanalyse!$B$3:$B$60="Messung",ROW(Ursachenanalyse!$B$3:$B$60)-2),3)),"")</f>
        <v>Ungenaue Aufwandsschätzung</v>
      </c>
      <c r="S38" s="10"/>
      <c r="T38" s="10"/>
      <c r="U38" s="10"/>
      <c r="V38" s="10"/>
      <c r="W38" s="10"/>
      <c r="X38" s="10"/>
      <c r="Y38" s="10"/>
      <c r="Z38" s="10"/>
      <c r="AA38" s="1"/>
      <c r="AB38" s="1"/>
      <c r="AC38" s="1"/>
      <c r="AD38" s="10" t="str">
        <f aca="false" t="array" ref="AD38:AD38">IFERROR(INDEX(Ursachenanalyse!$C$3:$C$60,SMALL(IF(Ursachenanalyse!$B$3:$B$60="Mitwelt",ROW(Ursachenanalyse!$B$3:$B$60)-2),3)),"")</f>
        <v>Abhängigkeit von Externen</v>
      </c>
      <c r="AE38" s="10"/>
      <c r="AF38" s="10"/>
      <c r="AG38" s="10"/>
      <c r="AH38" s="10"/>
      <c r="AI38" s="10"/>
      <c r="AJ38" s="10"/>
      <c r="AK38" s="10"/>
      <c r="AL38" s="10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customFormat="false" ht="13.5" hidden="false" customHeight="true" outlineLevel="0" collapsed="false">
      <c r="A39" s="1"/>
      <c r="B39" s="1"/>
      <c r="C39" s="1"/>
      <c r="D39" s="1"/>
      <c r="E39" s="1"/>
      <c r="F39" s="10"/>
      <c r="G39" s="10"/>
      <c r="H39" s="10"/>
      <c r="I39" s="10"/>
      <c r="J39" s="10"/>
      <c r="K39" s="10"/>
      <c r="L39" s="10"/>
      <c r="M39" s="10"/>
      <c r="N39" s="10"/>
      <c r="O39" s="1"/>
      <c r="P39" s="1"/>
      <c r="Q39" s="1"/>
      <c r="R39" s="10"/>
      <c r="S39" s="10"/>
      <c r="T39" s="10"/>
      <c r="U39" s="10"/>
      <c r="V39" s="10"/>
      <c r="W39" s="10"/>
      <c r="X39" s="10"/>
      <c r="Y39" s="10"/>
      <c r="Z39" s="10"/>
      <c r="AA39" s="1"/>
      <c r="AB39" s="1"/>
      <c r="AC39" s="1"/>
      <c r="AD39" s="10"/>
      <c r="AE39" s="10"/>
      <c r="AF39" s="10"/>
      <c r="AG39" s="10"/>
      <c r="AH39" s="10"/>
      <c r="AI39" s="10"/>
      <c r="AJ39" s="10"/>
      <c r="AK39" s="10"/>
      <c r="AL39" s="10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customFormat="false" ht="13.5" hidden="false" customHeight="true" outlineLevel="0" collapsed="false">
      <c r="A40" s="1"/>
      <c r="B40" s="1"/>
      <c r="C40" s="1"/>
      <c r="D40" s="1"/>
      <c r="E40" s="1"/>
      <c r="F40" s="10" t="str">
        <f aca="false" t="array" ref="F40:F40">IFERROR(INDEX(Ursachenanalyse!$C$3:$C$60,SMALL(IF(Ursachenanalyse!$B$3:$B$60="Methode",ROW(Ursachenanalyse!$B$3:$B$60)-2),2)),"")</f>
        <v>Fehlendes Projektcontrolling</v>
      </c>
      <c r="G40" s="10"/>
      <c r="H40" s="10"/>
      <c r="I40" s="10"/>
      <c r="J40" s="10"/>
      <c r="K40" s="10"/>
      <c r="L40" s="10"/>
      <c r="M40" s="10"/>
      <c r="N40" s="10"/>
      <c r="O40" s="1"/>
      <c r="P40" s="1"/>
      <c r="Q40" s="1"/>
      <c r="R40" s="10" t="str">
        <f aca="false" t="array" ref="R40:R40">IFERROR(INDEX(Ursachenanalyse!$C$3:$C$60,SMALL(IF(Ursachenanalyse!$B$3:$B$60="Messung",ROW(Ursachenanalyse!$B$3:$B$60)-2),2)),"")</f>
        <v>Fehlende Meilensteine</v>
      </c>
      <c r="S40" s="10"/>
      <c r="T40" s="10"/>
      <c r="U40" s="10"/>
      <c r="V40" s="10"/>
      <c r="W40" s="10"/>
      <c r="X40" s="10"/>
      <c r="Y40" s="10"/>
      <c r="Z40" s="10"/>
      <c r="AA40" s="1"/>
      <c r="AB40" s="1"/>
      <c r="AC40" s="1"/>
      <c r="AD40" s="10" t="str">
        <f aca="false" t="array" ref="AD40:AD40">IFERROR(INDEX(Ursachenanalyse!$C$3:$C$60,SMALL(IF(Ursachenanalyse!$B$3:$B$60="Mitwelt",ROW(Ursachenanalyse!$B$3:$B$60)-2),2)),"")</f>
        <v>Störungen im Großraumbüro</v>
      </c>
      <c r="AE40" s="10"/>
      <c r="AF40" s="10"/>
      <c r="AG40" s="10"/>
      <c r="AH40" s="10"/>
      <c r="AI40" s="10"/>
      <c r="AJ40" s="10"/>
      <c r="AK40" s="10"/>
      <c r="AL40" s="10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customFormat="false" ht="13.5" hidden="false" customHeight="true" outlineLevel="0" collapsed="false">
      <c r="A41" s="1"/>
      <c r="B41" s="1"/>
      <c r="C41" s="1"/>
      <c r="D41" s="1"/>
      <c r="E41" s="1"/>
      <c r="F41" s="10"/>
      <c r="G41" s="10"/>
      <c r="H41" s="10"/>
      <c r="I41" s="10"/>
      <c r="J41" s="10"/>
      <c r="K41" s="10"/>
      <c r="L41" s="10"/>
      <c r="M41" s="10"/>
      <c r="N41" s="10"/>
      <c r="O41" s="1"/>
      <c r="P41" s="1"/>
      <c r="Q41" s="1"/>
      <c r="R41" s="10"/>
      <c r="S41" s="10"/>
      <c r="T41" s="10"/>
      <c r="U41" s="10"/>
      <c r="V41" s="10"/>
      <c r="W41" s="10"/>
      <c r="X41" s="10"/>
      <c r="Y41" s="10"/>
      <c r="Z41" s="10"/>
      <c r="AA41" s="1"/>
      <c r="AB41" s="1"/>
      <c r="AC41" s="1"/>
      <c r="AD41" s="10"/>
      <c r="AE41" s="10"/>
      <c r="AF41" s="10"/>
      <c r="AG41" s="10"/>
      <c r="AH41" s="10"/>
      <c r="AI41" s="10"/>
      <c r="AJ41" s="10"/>
      <c r="AK41" s="10"/>
      <c r="AL41" s="10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customFormat="false" ht="13.5" hidden="false" customHeight="true" outlineLevel="0" collapsed="false">
      <c r="A42" s="1"/>
      <c r="B42" s="1"/>
      <c r="C42" s="1"/>
      <c r="D42" s="1"/>
      <c r="E42" s="1"/>
      <c r="F42" s="10" t="str">
        <f aca="false" t="array" ref="F42:F42">IFERROR(INDEX(Ursachenanalyse!$C$3:$C$60,SMALL(IF(Ursachenanalyse!$B$3:$B$60="Methode",ROW(Ursachenanalyse!$B$3:$B$60)-2),1)),"")</f>
        <v>Unrealistische Zeitpläne</v>
      </c>
      <c r="G42" s="10"/>
      <c r="H42" s="10"/>
      <c r="I42" s="10"/>
      <c r="J42" s="10"/>
      <c r="K42" s="10"/>
      <c r="L42" s="10"/>
      <c r="M42" s="10"/>
      <c r="N42" s="10"/>
      <c r="O42" s="1"/>
      <c r="P42" s="1"/>
      <c r="Q42" s="1"/>
      <c r="R42" s="10" t="str">
        <f aca="false" t="array" ref="R42:R42">IFERROR(INDEX(Ursachenanalyse!$C$3:$C$60,SMALL(IF(Ursachenanalyse!$B$3:$B$60="Messung",ROW(Ursachenanalyse!$B$3:$B$60)-2),1)),"")</f>
        <v>Kein Fortschrittstracking</v>
      </c>
      <c r="S42" s="10"/>
      <c r="T42" s="10"/>
      <c r="U42" s="10"/>
      <c r="V42" s="10"/>
      <c r="W42" s="10"/>
      <c r="X42" s="10"/>
      <c r="Y42" s="10"/>
      <c r="Z42" s="10"/>
      <c r="AA42" s="1"/>
      <c r="AB42" s="1"/>
      <c r="AC42" s="1"/>
      <c r="AD42" s="10" t="str">
        <f aca="false" t="array" ref="AD42:AD42">IFERROR(INDEX(Ursachenanalyse!$C$3:$C$60,SMALL(IF(Ursachenanalyse!$B$3:$B$60="Mitwelt",ROW(Ursachenanalyse!$B$3:$B$60)-2),1)),"")</f>
        <v>Häufige Prioritätswechsel</v>
      </c>
      <c r="AE42" s="10"/>
      <c r="AF42" s="10"/>
      <c r="AG42" s="10"/>
      <c r="AH42" s="10"/>
      <c r="AI42" s="10"/>
      <c r="AJ42" s="10"/>
      <c r="AK42" s="10"/>
      <c r="AL42" s="10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customFormat="false" ht="13.5" hidden="false" customHeight="true" outlineLevel="0" collapsed="false">
      <c r="A43" s="1"/>
      <c r="B43" s="1"/>
      <c r="C43" s="1"/>
      <c r="D43" s="1"/>
      <c r="E43" s="1"/>
      <c r="F43" s="10"/>
      <c r="G43" s="10"/>
      <c r="H43" s="10"/>
      <c r="I43" s="10"/>
      <c r="J43" s="10"/>
      <c r="K43" s="10"/>
      <c r="L43" s="10"/>
      <c r="M43" s="10"/>
      <c r="N43" s="10"/>
      <c r="O43" s="1"/>
      <c r="P43" s="1"/>
      <c r="Q43" s="1"/>
      <c r="R43" s="10"/>
      <c r="S43" s="10"/>
      <c r="T43" s="10"/>
      <c r="U43" s="10"/>
      <c r="V43" s="10"/>
      <c r="W43" s="10"/>
      <c r="X43" s="10"/>
      <c r="Y43" s="10"/>
      <c r="Z43" s="10"/>
      <c r="AA43" s="1"/>
      <c r="AB43" s="1"/>
      <c r="AC43" s="1"/>
      <c r="AD43" s="10"/>
      <c r="AE43" s="10"/>
      <c r="AF43" s="10"/>
      <c r="AG43" s="10"/>
      <c r="AH43" s="10"/>
      <c r="AI43" s="10"/>
      <c r="AJ43" s="10"/>
      <c r="AK43" s="10"/>
      <c r="AL43" s="10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customFormat="false" ht="13.5" hidden="false" customHeight="true" outlineLevel="0" collapsed="false">
      <c r="A44" s="1"/>
      <c r="B44" s="1"/>
      <c r="C44" s="1"/>
      <c r="D44" s="1"/>
      <c r="E44" s="1"/>
      <c r="F44" s="23" t="str">
        <f aca="false">"4  ·  METHODE   ("&amp;COUNTIF(Ursachenanalyse!$B$3:$B$60,"Methode")&amp;")"</f>
        <v>4  ·  METHODE   (3)</v>
      </c>
      <c r="G44" s="23"/>
      <c r="H44" s="23"/>
      <c r="I44" s="23"/>
      <c r="J44" s="23"/>
      <c r="K44" s="23"/>
      <c r="L44" s="23"/>
      <c r="M44" s="23"/>
      <c r="N44" s="23"/>
      <c r="O44" s="1"/>
      <c r="P44" s="1"/>
      <c r="Q44" s="1"/>
      <c r="R44" s="24" t="str">
        <f aca="false">"5  ·  MESSUNG   ("&amp;COUNTIF(Ursachenanalyse!$B$3:$B$60,"Messung")&amp;")"</f>
        <v>5  ·  MESSUNG   (3)</v>
      </c>
      <c r="S44" s="24"/>
      <c r="T44" s="24"/>
      <c r="U44" s="24"/>
      <c r="V44" s="24"/>
      <c r="W44" s="24"/>
      <c r="X44" s="24"/>
      <c r="Y44" s="24"/>
      <c r="Z44" s="24"/>
      <c r="AA44" s="1"/>
      <c r="AB44" s="1"/>
      <c r="AC44" s="1"/>
      <c r="AD44" s="25" t="str">
        <f aca="false">"6  ·  MITWELT   ("&amp;COUNTIF(Ursachenanalyse!$B$3:$B$60,"Mitwelt")&amp;")"</f>
        <v>6  ·  MITWELT   (3)</v>
      </c>
      <c r="AE44" s="25"/>
      <c r="AF44" s="25"/>
      <c r="AG44" s="25"/>
      <c r="AH44" s="25"/>
      <c r="AI44" s="25"/>
      <c r="AJ44" s="25"/>
      <c r="AK44" s="25"/>
      <c r="AL44" s="25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customFormat="false" ht="13.5" hidden="false" customHeight="true" outlineLevel="0" collapsed="false">
      <c r="A45" s="1"/>
      <c r="B45" s="1"/>
      <c r="C45" s="1"/>
      <c r="D45" s="1"/>
      <c r="E45" s="1"/>
      <c r="F45" s="23"/>
      <c r="G45" s="23"/>
      <c r="H45" s="23"/>
      <c r="I45" s="23"/>
      <c r="J45" s="23"/>
      <c r="K45" s="23"/>
      <c r="L45" s="23"/>
      <c r="M45" s="23"/>
      <c r="N45" s="23"/>
      <c r="O45" s="1"/>
      <c r="P45" s="1"/>
      <c r="Q45" s="1"/>
      <c r="R45" s="24"/>
      <c r="S45" s="24"/>
      <c r="T45" s="24"/>
      <c r="U45" s="24"/>
      <c r="V45" s="24"/>
      <c r="W45" s="24"/>
      <c r="X45" s="24"/>
      <c r="Y45" s="24"/>
      <c r="Z45" s="24"/>
      <c r="AA45" s="1"/>
      <c r="AB45" s="1"/>
      <c r="AC45" s="1"/>
      <c r="AD45" s="25"/>
      <c r="AE45" s="25"/>
      <c r="AF45" s="25"/>
      <c r="AG45" s="25"/>
      <c r="AH45" s="25"/>
      <c r="AI45" s="25"/>
      <c r="AJ45" s="25"/>
      <c r="AK45" s="25"/>
      <c r="AL45" s="25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customFormat="false" ht="13.5" hidden="false" customHeight="true" outlineLevel="0" collapsed="false">
      <c r="A46" s="1"/>
      <c r="B46" s="1"/>
      <c r="C46" s="1"/>
      <c r="D46" s="1"/>
      <c r="E46" s="1"/>
      <c r="F46" s="26"/>
      <c r="G46" s="26"/>
      <c r="H46" s="26"/>
      <c r="I46" s="26"/>
      <c r="J46" s="26"/>
      <c r="K46" s="26"/>
      <c r="L46" s="26"/>
      <c r="M46" s="26"/>
      <c r="N46" s="26"/>
      <c r="O46" s="1"/>
      <c r="P46" s="1"/>
      <c r="Q46" s="1"/>
      <c r="R46" s="27"/>
      <c r="S46" s="27"/>
      <c r="T46" s="27"/>
      <c r="U46" s="27"/>
      <c r="V46" s="27"/>
      <c r="W46" s="27"/>
      <c r="X46" s="27"/>
      <c r="Y46" s="27"/>
      <c r="Z46" s="27"/>
      <c r="AA46" s="1"/>
      <c r="AB46" s="1"/>
      <c r="AC46" s="1"/>
      <c r="AD46" s="28"/>
      <c r="AE46" s="28"/>
      <c r="AF46" s="28"/>
      <c r="AG46" s="28"/>
      <c r="AH46" s="28"/>
      <c r="AI46" s="28"/>
      <c r="AJ46" s="28"/>
      <c r="AK46" s="28"/>
      <c r="AL46" s="28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customFormat="false" ht="13.5" hidden="false" customHeight="true" outlineLevel="0" collapsed="false">
      <c r="A47" s="1"/>
      <c r="B47" s="1"/>
      <c r="C47" s="1"/>
      <c r="D47" s="1"/>
      <c r="E47" s="1"/>
      <c r="F47" s="22"/>
      <c r="G47" s="22"/>
      <c r="H47" s="22"/>
      <c r="I47" s="22"/>
      <c r="J47" s="22"/>
      <c r="K47" s="22"/>
      <c r="L47" s="22"/>
      <c r="M47" s="22"/>
      <c r="N47" s="22"/>
      <c r="O47" s="1"/>
      <c r="P47" s="1"/>
      <c r="Q47" s="1"/>
      <c r="R47" s="22"/>
      <c r="S47" s="22"/>
      <c r="T47" s="22"/>
      <c r="U47" s="22"/>
      <c r="V47" s="22"/>
      <c r="W47" s="22"/>
      <c r="X47" s="22"/>
      <c r="Y47" s="22"/>
      <c r="Z47" s="22"/>
      <c r="AA47" s="1"/>
      <c r="AB47" s="1"/>
      <c r="AC47" s="1"/>
      <c r="AD47" s="22"/>
      <c r="AE47" s="22"/>
      <c r="AF47" s="22"/>
      <c r="AG47" s="22"/>
      <c r="AH47" s="22"/>
      <c r="AI47" s="22"/>
      <c r="AJ47" s="22"/>
      <c r="AK47" s="22"/>
      <c r="AL47" s="22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customFormat="false" ht="24" hidden="false" customHeight="true" outlineLevel="0" collapsed="false">
      <c r="A48" s="1"/>
      <c r="B48" s="29" t="s">
        <v>4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</row>
    <row r="49" customFormat="false" ht="13.5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</sheetData>
  <mergeCells count="36">
    <mergeCell ref="B1:BF1"/>
    <mergeCell ref="B2:BF2"/>
    <mergeCell ref="C4:K5"/>
    <mergeCell ref="O4:W5"/>
    <mergeCell ref="AA4:AI5"/>
    <mergeCell ref="C6:K7"/>
    <mergeCell ref="O6:W7"/>
    <mergeCell ref="AA6:AI7"/>
    <mergeCell ref="C8:K9"/>
    <mergeCell ref="O8:W9"/>
    <mergeCell ref="AA8:AI9"/>
    <mergeCell ref="C10:K11"/>
    <mergeCell ref="O10:W11"/>
    <mergeCell ref="AA10:AI11"/>
    <mergeCell ref="C12:K13"/>
    <mergeCell ref="O12:W13"/>
    <mergeCell ref="AA12:AI13"/>
    <mergeCell ref="AY18:BF18"/>
    <mergeCell ref="AY20:BF28"/>
    <mergeCell ref="C24:AX24"/>
    <mergeCell ref="F36:N37"/>
    <mergeCell ref="R36:Z37"/>
    <mergeCell ref="AD36:AL37"/>
    <mergeCell ref="F38:N39"/>
    <mergeCell ref="R38:Z39"/>
    <mergeCell ref="AD38:AL39"/>
    <mergeCell ref="F40:N41"/>
    <mergeCell ref="R40:Z41"/>
    <mergeCell ref="AD40:AL41"/>
    <mergeCell ref="F42:N43"/>
    <mergeCell ref="R42:Z43"/>
    <mergeCell ref="AD42:AL43"/>
    <mergeCell ref="F44:N45"/>
    <mergeCell ref="R44:Z45"/>
    <mergeCell ref="AD44:AL45"/>
    <mergeCell ref="B48:BF4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A82E"/>
    <pageSetUpPr fitToPage="true"/>
  </sheetPr>
  <dimension ref="A1:K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"/>
    <col collapsed="false" customWidth="true" hidden="false" outlineLevel="0" max="3" min="3" style="0" width="30"/>
    <col collapsed="false" customWidth="true" hidden="false" outlineLevel="0" max="4" min="4" style="0" width="27"/>
    <col collapsed="false" customWidth="true" hidden="false" outlineLevel="0" max="6" min="5" style="0" width="11"/>
    <col collapsed="false" customWidth="true" hidden="false" outlineLevel="0" max="7" min="7" style="0" width="30"/>
    <col collapsed="false" customWidth="true" hidden="false" outlineLevel="0" max="8" min="8" style="0" width="15"/>
    <col collapsed="false" customWidth="true" hidden="false" outlineLevel="0" max="9" min="9" style="0" width="12"/>
    <col collapsed="false" customWidth="true" hidden="false" outlineLevel="0" max="10" min="10" style="0" width="15"/>
  </cols>
  <sheetData>
    <row r="1" customFormat="false" ht="30" hidden="false" customHeight="true" outlineLevel="0" collapsed="false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1"/>
    </row>
    <row r="2" customFormat="false" ht="18" hidden="false" customHeight="true" outlineLevel="0" collapsed="false">
      <c r="A2" s="3" t="s">
        <v>6</v>
      </c>
      <c r="B2" s="3"/>
      <c r="C2" s="3"/>
      <c r="D2" s="3"/>
      <c r="E2" s="3"/>
      <c r="F2" s="3"/>
      <c r="G2" s="3"/>
      <c r="H2" s="3"/>
      <c r="I2" s="3"/>
      <c r="J2" s="3"/>
      <c r="K2" s="1"/>
    </row>
    <row r="3" customFormat="false" ht="24" hidden="false" customHeight="true" outlineLevel="0" collapsed="false">
      <c r="A3" s="30" t="n">
        <v>1</v>
      </c>
      <c r="B3" s="31" t="s">
        <v>7</v>
      </c>
      <c r="C3" s="31" t="s">
        <v>8</v>
      </c>
      <c r="D3" s="31" t="s">
        <v>9</v>
      </c>
      <c r="E3" s="30" t="s">
        <v>10</v>
      </c>
      <c r="F3" s="30" t="s">
        <v>11</v>
      </c>
      <c r="G3" s="31" t="s">
        <v>12</v>
      </c>
      <c r="H3" s="31" t="s">
        <v>13</v>
      </c>
      <c r="I3" s="32" t="n">
        <v>46307</v>
      </c>
      <c r="J3" s="30" t="s">
        <v>14</v>
      </c>
      <c r="K3" s="1"/>
    </row>
    <row r="4" customFormat="false" ht="24" hidden="false" customHeight="true" outlineLevel="0" collapsed="false">
      <c r="A4" s="33" t="n">
        <v>2</v>
      </c>
      <c r="B4" s="34" t="s">
        <v>7</v>
      </c>
      <c r="C4" s="34" t="s">
        <v>15</v>
      </c>
      <c r="D4" s="34" t="s">
        <v>16</v>
      </c>
      <c r="E4" s="33" t="s">
        <v>17</v>
      </c>
      <c r="F4" s="33" t="s">
        <v>18</v>
      </c>
      <c r="G4" s="34" t="s">
        <v>19</v>
      </c>
      <c r="H4" s="34" t="s">
        <v>13</v>
      </c>
      <c r="I4" s="35" t="n">
        <v>46344</v>
      </c>
      <c r="J4" s="33" t="s">
        <v>20</v>
      </c>
      <c r="K4" s="1"/>
    </row>
    <row r="5" customFormat="false" ht="24" hidden="false" customHeight="true" outlineLevel="0" collapsed="false">
      <c r="A5" s="30" t="n">
        <v>3</v>
      </c>
      <c r="B5" s="31" t="s">
        <v>7</v>
      </c>
      <c r="C5" s="31" t="s">
        <v>21</v>
      </c>
      <c r="D5" s="31" t="s">
        <v>22</v>
      </c>
      <c r="E5" s="30" t="s">
        <v>17</v>
      </c>
      <c r="F5" s="30" t="s">
        <v>18</v>
      </c>
      <c r="G5" s="31" t="s">
        <v>23</v>
      </c>
      <c r="H5" s="31" t="s">
        <v>24</v>
      </c>
      <c r="I5" s="32" t="n">
        <v>46294</v>
      </c>
      <c r="J5" s="30" t="s">
        <v>25</v>
      </c>
      <c r="K5" s="1"/>
    </row>
    <row r="6" customFormat="false" ht="24" hidden="false" customHeight="true" outlineLevel="0" collapsed="false">
      <c r="A6" s="33" t="n">
        <v>4</v>
      </c>
      <c r="B6" s="34" t="s">
        <v>26</v>
      </c>
      <c r="C6" s="34" t="s">
        <v>27</v>
      </c>
      <c r="D6" s="34" t="s">
        <v>28</v>
      </c>
      <c r="E6" s="33" t="s">
        <v>10</v>
      </c>
      <c r="F6" s="33" t="s">
        <v>11</v>
      </c>
      <c r="G6" s="34" t="s">
        <v>29</v>
      </c>
      <c r="H6" s="34" t="s">
        <v>30</v>
      </c>
      <c r="I6" s="35" t="n">
        <v>46300</v>
      </c>
      <c r="J6" s="33" t="s">
        <v>14</v>
      </c>
      <c r="K6" s="1"/>
    </row>
    <row r="7" customFormat="false" ht="24" hidden="false" customHeight="true" outlineLevel="0" collapsed="false">
      <c r="A7" s="30" t="n">
        <v>5</v>
      </c>
      <c r="B7" s="31" t="s">
        <v>26</v>
      </c>
      <c r="C7" s="31" t="s">
        <v>31</v>
      </c>
      <c r="D7" s="31" t="s">
        <v>32</v>
      </c>
      <c r="E7" s="30" t="s">
        <v>17</v>
      </c>
      <c r="F7" s="30" t="s">
        <v>18</v>
      </c>
      <c r="G7" s="31" t="s">
        <v>33</v>
      </c>
      <c r="H7" s="31" t="s">
        <v>30</v>
      </c>
      <c r="I7" s="32" t="n">
        <v>46366</v>
      </c>
      <c r="J7" s="30" t="s">
        <v>20</v>
      </c>
      <c r="K7" s="1"/>
    </row>
    <row r="8" customFormat="false" ht="24" hidden="false" customHeight="true" outlineLevel="0" collapsed="false">
      <c r="A8" s="33" t="n">
        <v>6</v>
      </c>
      <c r="B8" s="34" t="s">
        <v>26</v>
      </c>
      <c r="C8" s="34" t="s">
        <v>34</v>
      </c>
      <c r="D8" s="34" t="s">
        <v>35</v>
      </c>
      <c r="E8" s="33" t="s">
        <v>36</v>
      </c>
      <c r="F8" s="33" t="s">
        <v>18</v>
      </c>
      <c r="G8" s="34" t="s">
        <v>37</v>
      </c>
      <c r="H8" s="34" t="s">
        <v>30</v>
      </c>
      <c r="I8" s="35" t="n">
        <v>46328</v>
      </c>
      <c r="J8" s="33" t="s">
        <v>20</v>
      </c>
      <c r="K8" s="1"/>
    </row>
    <row r="9" customFormat="false" ht="24" hidden="false" customHeight="true" outlineLevel="0" collapsed="false">
      <c r="A9" s="30" t="n">
        <v>7</v>
      </c>
      <c r="B9" s="31" t="s">
        <v>38</v>
      </c>
      <c r="C9" s="31" t="s">
        <v>39</v>
      </c>
      <c r="D9" s="31" t="s">
        <v>40</v>
      </c>
      <c r="E9" s="30" t="s">
        <v>10</v>
      </c>
      <c r="F9" s="30" t="s">
        <v>18</v>
      </c>
      <c r="G9" s="31" t="s">
        <v>41</v>
      </c>
      <c r="H9" s="31" t="s">
        <v>42</v>
      </c>
      <c r="I9" s="32" t="n">
        <v>46317</v>
      </c>
      <c r="J9" s="30" t="s">
        <v>20</v>
      </c>
      <c r="K9" s="1"/>
    </row>
    <row r="10" customFormat="false" ht="24" hidden="false" customHeight="true" outlineLevel="0" collapsed="false">
      <c r="A10" s="33" t="n">
        <v>8</v>
      </c>
      <c r="B10" s="34" t="s">
        <v>38</v>
      </c>
      <c r="C10" s="34" t="s">
        <v>43</v>
      </c>
      <c r="D10" s="34" t="s">
        <v>44</v>
      </c>
      <c r="E10" s="33" t="s">
        <v>10</v>
      </c>
      <c r="F10" s="33" t="s">
        <v>11</v>
      </c>
      <c r="G10" s="34" t="s">
        <v>45</v>
      </c>
      <c r="H10" s="34" t="s">
        <v>42</v>
      </c>
      <c r="I10" s="35" t="n">
        <v>46289</v>
      </c>
      <c r="J10" s="33" t="s">
        <v>14</v>
      </c>
      <c r="K10" s="1"/>
    </row>
    <row r="11" customFormat="false" ht="24" hidden="false" customHeight="true" outlineLevel="0" collapsed="false">
      <c r="A11" s="30" t="n">
        <v>9</v>
      </c>
      <c r="B11" s="31" t="s">
        <v>38</v>
      </c>
      <c r="C11" s="31" t="s">
        <v>46</v>
      </c>
      <c r="D11" s="31" t="s">
        <v>47</v>
      </c>
      <c r="E11" s="30" t="s">
        <v>17</v>
      </c>
      <c r="F11" s="30" t="s">
        <v>18</v>
      </c>
      <c r="G11" s="31" t="s">
        <v>48</v>
      </c>
      <c r="H11" s="31" t="s">
        <v>49</v>
      </c>
      <c r="I11" s="32" t="n">
        <v>46340</v>
      </c>
      <c r="J11" s="30" t="s">
        <v>20</v>
      </c>
      <c r="K11" s="1"/>
    </row>
    <row r="12" customFormat="false" ht="24" hidden="false" customHeight="true" outlineLevel="0" collapsed="false">
      <c r="A12" s="33" t="n">
        <v>10</v>
      </c>
      <c r="B12" s="34" t="s">
        <v>50</v>
      </c>
      <c r="C12" s="34" t="s">
        <v>51</v>
      </c>
      <c r="D12" s="34" t="s">
        <v>52</v>
      </c>
      <c r="E12" s="33" t="s">
        <v>10</v>
      </c>
      <c r="F12" s="33" t="s">
        <v>11</v>
      </c>
      <c r="G12" s="34" t="s">
        <v>53</v>
      </c>
      <c r="H12" s="34" t="s">
        <v>54</v>
      </c>
      <c r="I12" s="35" t="n">
        <v>46303</v>
      </c>
      <c r="J12" s="33" t="s">
        <v>14</v>
      </c>
      <c r="K12" s="1"/>
    </row>
    <row r="13" customFormat="false" ht="24" hidden="false" customHeight="true" outlineLevel="0" collapsed="false">
      <c r="A13" s="30" t="n">
        <v>11</v>
      </c>
      <c r="B13" s="31" t="s">
        <v>50</v>
      </c>
      <c r="C13" s="31" t="s">
        <v>55</v>
      </c>
      <c r="D13" s="31" t="s">
        <v>56</v>
      </c>
      <c r="E13" s="30" t="s">
        <v>17</v>
      </c>
      <c r="F13" s="30" t="s">
        <v>18</v>
      </c>
      <c r="G13" s="31" t="s">
        <v>57</v>
      </c>
      <c r="H13" s="31" t="s">
        <v>54</v>
      </c>
      <c r="I13" s="32" t="n">
        <v>46351</v>
      </c>
      <c r="J13" s="30" t="s">
        <v>20</v>
      </c>
      <c r="K13" s="1"/>
    </row>
    <row r="14" customFormat="false" ht="24" hidden="false" customHeight="true" outlineLevel="0" collapsed="false">
      <c r="A14" s="33" t="n">
        <v>12</v>
      </c>
      <c r="B14" s="34" t="s">
        <v>50</v>
      </c>
      <c r="C14" s="34" t="s">
        <v>58</v>
      </c>
      <c r="D14" s="34" t="s">
        <v>59</v>
      </c>
      <c r="E14" s="33" t="s">
        <v>10</v>
      </c>
      <c r="F14" s="33" t="s">
        <v>18</v>
      </c>
      <c r="G14" s="34" t="s">
        <v>60</v>
      </c>
      <c r="H14" s="34" t="s">
        <v>54</v>
      </c>
      <c r="I14" s="35" t="n">
        <v>46325</v>
      </c>
      <c r="J14" s="33" t="s">
        <v>20</v>
      </c>
      <c r="K14" s="1"/>
    </row>
    <row r="15" customFormat="false" ht="24" hidden="false" customHeight="true" outlineLevel="0" collapsed="false">
      <c r="A15" s="30" t="n">
        <v>13</v>
      </c>
      <c r="B15" s="31" t="s">
        <v>61</v>
      </c>
      <c r="C15" s="31" t="s">
        <v>62</v>
      </c>
      <c r="D15" s="31" t="s">
        <v>63</v>
      </c>
      <c r="E15" s="30" t="s">
        <v>17</v>
      </c>
      <c r="F15" s="30" t="s">
        <v>18</v>
      </c>
      <c r="G15" s="31" t="s">
        <v>64</v>
      </c>
      <c r="H15" s="31" t="s">
        <v>24</v>
      </c>
      <c r="I15" s="32" t="n">
        <v>46292</v>
      </c>
      <c r="J15" s="30" t="s">
        <v>25</v>
      </c>
      <c r="K15" s="1"/>
    </row>
    <row r="16" customFormat="false" ht="24" hidden="false" customHeight="true" outlineLevel="0" collapsed="false">
      <c r="A16" s="33" t="n">
        <v>14</v>
      </c>
      <c r="B16" s="34" t="s">
        <v>61</v>
      </c>
      <c r="C16" s="34" t="s">
        <v>65</v>
      </c>
      <c r="D16" s="34" t="s">
        <v>66</v>
      </c>
      <c r="E16" s="33" t="s">
        <v>17</v>
      </c>
      <c r="F16" s="33" t="s">
        <v>18</v>
      </c>
      <c r="G16" s="34" t="s">
        <v>67</v>
      </c>
      <c r="H16" s="34" t="s">
        <v>24</v>
      </c>
      <c r="I16" s="35" t="n">
        <v>46335</v>
      </c>
      <c r="J16" s="33" t="s">
        <v>20</v>
      </c>
      <c r="K16" s="1"/>
    </row>
    <row r="17" customFormat="false" ht="24" hidden="false" customHeight="true" outlineLevel="0" collapsed="false">
      <c r="A17" s="30" t="n">
        <v>15</v>
      </c>
      <c r="B17" s="31" t="s">
        <v>61</v>
      </c>
      <c r="C17" s="31" t="s">
        <v>68</v>
      </c>
      <c r="D17" s="31" t="s">
        <v>69</v>
      </c>
      <c r="E17" s="30" t="s">
        <v>10</v>
      </c>
      <c r="F17" s="30" t="s">
        <v>11</v>
      </c>
      <c r="G17" s="31" t="s">
        <v>70</v>
      </c>
      <c r="H17" s="31" t="s">
        <v>54</v>
      </c>
      <c r="I17" s="32" t="n">
        <v>46311</v>
      </c>
      <c r="J17" s="30" t="s">
        <v>14</v>
      </c>
      <c r="K17" s="1"/>
    </row>
    <row r="18" customFormat="false" ht="24" hidden="false" customHeight="true" outlineLevel="0" collapsed="false">
      <c r="A18" s="33" t="n">
        <v>16</v>
      </c>
      <c r="B18" s="34" t="s">
        <v>71</v>
      </c>
      <c r="C18" s="34" t="s">
        <v>72</v>
      </c>
      <c r="D18" s="34" t="s">
        <v>73</v>
      </c>
      <c r="E18" s="33" t="s">
        <v>10</v>
      </c>
      <c r="F18" s="33" t="s">
        <v>18</v>
      </c>
      <c r="G18" s="34" t="s">
        <v>74</v>
      </c>
      <c r="H18" s="34" t="s">
        <v>49</v>
      </c>
      <c r="I18" s="35" t="n">
        <v>46332</v>
      </c>
      <c r="J18" s="33" t="s">
        <v>20</v>
      </c>
      <c r="K18" s="1"/>
    </row>
    <row r="19" customFormat="false" ht="24" hidden="false" customHeight="true" outlineLevel="0" collapsed="false">
      <c r="A19" s="30" t="n">
        <v>17</v>
      </c>
      <c r="B19" s="31" t="s">
        <v>71</v>
      </c>
      <c r="C19" s="31" t="s">
        <v>75</v>
      </c>
      <c r="D19" s="31" t="s">
        <v>76</v>
      </c>
      <c r="E19" s="30" t="s">
        <v>36</v>
      </c>
      <c r="F19" s="30" t="s">
        <v>18</v>
      </c>
      <c r="G19" s="31" t="s">
        <v>77</v>
      </c>
      <c r="H19" s="31" t="s">
        <v>13</v>
      </c>
      <c r="I19" s="32" t="n">
        <v>46322</v>
      </c>
      <c r="J19" s="30" t="s">
        <v>20</v>
      </c>
      <c r="K19" s="1"/>
    </row>
    <row r="20" customFormat="false" ht="24" hidden="false" customHeight="true" outlineLevel="0" collapsed="false">
      <c r="A20" s="33" t="n">
        <v>18</v>
      </c>
      <c r="B20" s="34" t="s">
        <v>71</v>
      </c>
      <c r="C20" s="34" t="s">
        <v>78</v>
      </c>
      <c r="D20" s="34" t="s">
        <v>79</v>
      </c>
      <c r="E20" s="33" t="s">
        <v>17</v>
      </c>
      <c r="F20" s="33" t="s">
        <v>18</v>
      </c>
      <c r="G20" s="34" t="s">
        <v>80</v>
      </c>
      <c r="H20" s="34" t="s">
        <v>49</v>
      </c>
      <c r="I20" s="35" t="n">
        <v>46359</v>
      </c>
      <c r="J20" s="33" t="s">
        <v>20</v>
      </c>
      <c r="K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customFormat="false" ht="1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customFormat="false" ht="1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</sheetData>
  <autoFilter ref="A3:J20"/>
  <mergeCells count="2">
    <mergeCell ref="A1:J1"/>
    <mergeCell ref="A2:J2"/>
  </mergeCells>
  <conditionalFormatting sqref="E3:E60">
    <cfRule type="expression" priority="2" aboveAverage="0" equalAverage="0" bottom="0" percent="0" rank="0" text="" dxfId="15">
      <formula>$E3="Hoch"</formula>
    </cfRule>
    <cfRule type="expression" priority="3" aboveAverage="0" equalAverage="0" bottom="0" percent="0" rank="0" text="" dxfId="16">
      <formula>$E3="Mittel"</formula>
    </cfRule>
    <cfRule type="expression" priority="4" aboveAverage="0" equalAverage="0" bottom="0" percent="0" rank="0" text="" dxfId="17">
      <formula>$E3="Niedrig"</formula>
    </cfRule>
  </conditionalFormatting>
  <conditionalFormatting sqref="J3:J60">
    <cfRule type="expression" priority="5" aboveAverage="0" equalAverage="0" bottom="0" percent="0" rank="0" text="" dxfId="17">
      <formula>$J3="Offen"</formula>
    </cfRule>
    <cfRule type="expression" priority="6" aboveAverage="0" equalAverage="0" bottom="0" percent="0" rank="0" text="" dxfId="18">
      <formula>$J3="In Umsetzung"</formula>
    </cfRule>
    <cfRule type="expression" priority="7" aboveAverage="0" equalAverage="0" bottom="0" percent="0" rank="0" text="" dxfId="19">
      <formula>$J3="Erledigt"</formula>
    </cfRule>
  </conditionalFormatting>
  <conditionalFormatting sqref="F3:F60">
    <cfRule type="expression" priority="8" aboveAverage="0" equalAverage="0" bottom="0" percent="0" rank="0" text="" dxfId="20">
      <formula>$F3="Ja"</formula>
    </cfRule>
  </conditionalFormatting>
  <dataValidations count="5">
    <dataValidation allowBlank="true" error="Bitte einen Wert aus der Liste wählen." errorStyle="stop" errorTitle="Ungültige Eingabe" operator="between" showDropDown="false" showErrorMessage="true" showInputMessage="false" sqref="B3:B60" type="list">
      <formula1>Listen!$A$2:$A$7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E3:E60" type="list">
      <formula1>Listen!$B$2:$B$4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F3:F60" type="list">
      <formula1>Listen!$C$2:$C$3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H3:H60" type="list">
      <formula1>Listen!$D$2:$D$7</formula1>
      <formula2>0</formula2>
    </dataValidation>
    <dataValidation allowBlank="true" error="Bitte einen Wert aus der Liste wählen." errorStyle="stop" errorTitle="Ungültige Eingabe" operator="between" showDropDown="false" showErrorMessage="true" showInputMessage="false" sqref="J3:J60" type="list">
      <formula1>Listen!$E$2:$E$4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A82E"/>
    <pageSetUpPr fitToPage="true"/>
  </sheetPr>
  <dimension ref="A1:L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9" min="2" style="0" width="14.51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7.5" hidden="false" customHeight="true" outlineLevel="0" collapsed="false">
      <c r="A2" s="1"/>
      <c r="B2" s="36" t="s">
        <v>81</v>
      </c>
      <c r="C2" s="36"/>
      <c r="D2" s="36"/>
      <c r="E2" s="36"/>
      <c r="F2" s="36"/>
      <c r="G2" s="36"/>
      <c r="H2" s="36"/>
      <c r="I2" s="36"/>
      <c r="J2" s="1"/>
    </row>
    <row r="3" customFormat="false" ht="18" hidden="false" customHeight="true" outlineLevel="0" collapsed="false">
      <c r="A3" s="1"/>
      <c r="B3" s="3" t="s">
        <v>82</v>
      </c>
      <c r="C3" s="3"/>
      <c r="D3" s="3"/>
      <c r="E3" s="3"/>
      <c r="F3" s="3"/>
      <c r="G3" s="3"/>
      <c r="H3" s="3"/>
      <c r="I3" s="3"/>
      <c r="J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13.5" hidden="false" customHeight="true" outlineLevel="0" collapsed="false">
      <c r="A5" s="1"/>
      <c r="B5" s="37" t="s">
        <v>83</v>
      </c>
      <c r="C5" s="1"/>
      <c r="D5" s="1"/>
      <c r="E5" s="1"/>
      <c r="F5" s="1"/>
      <c r="G5" s="1"/>
      <c r="H5" s="38" t="s">
        <v>84</v>
      </c>
      <c r="I5" s="38"/>
      <c r="J5" s="1"/>
    </row>
    <row r="6" customFormat="false" ht="21.75" hidden="false" customHeight="true" outlineLevel="0" collapsed="false">
      <c r="A6" s="1"/>
      <c r="B6" s="39" t="str">
        <f aca="false">SUBSTITUTE('Ishikawa-Diagramm'!AY20,CHAR(10)," ")</f>
        <v>Häufige Verzögerungen bei Projektterminen</v>
      </c>
      <c r="C6" s="39"/>
      <c r="D6" s="39"/>
      <c r="E6" s="39"/>
      <c r="F6" s="39"/>
      <c r="G6" s="39"/>
      <c r="H6" s="40" t="n">
        <f aca="true">TODAY()</f>
        <v>46272</v>
      </c>
      <c r="I6" s="40"/>
      <c r="J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</row>
    <row r="8" customFormat="false" ht="19.5" hidden="false" customHeight="true" outlineLevel="0" collapsed="false">
      <c r="A8" s="1"/>
      <c r="B8" s="41" t="s">
        <v>85</v>
      </c>
      <c r="C8" s="41"/>
      <c r="D8" s="41"/>
      <c r="E8" s="41"/>
      <c r="F8" s="41"/>
      <c r="G8" s="41"/>
      <c r="H8" s="41"/>
      <c r="I8" s="41"/>
      <c r="J8" s="1"/>
    </row>
    <row r="9" customFormat="false" ht="3.75" hidden="false" customHeight="true" outlineLevel="0" collapsed="false">
      <c r="A9" s="1"/>
      <c r="B9" s="42"/>
      <c r="C9" s="42"/>
      <c r="D9" s="43"/>
      <c r="E9" s="43"/>
      <c r="F9" s="44"/>
      <c r="G9" s="44"/>
      <c r="H9" s="45"/>
      <c r="I9" s="45"/>
      <c r="J9" s="1"/>
    </row>
    <row r="10" customFormat="false" ht="15" hidden="false" customHeight="true" outlineLevel="0" collapsed="false">
      <c r="A10" s="1"/>
      <c r="B10" s="46" t="s">
        <v>86</v>
      </c>
      <c r="C10" s="46"/>
      <c r="D10" s="46" t="s">
        <v>87</v>
      </c>
      <c r="E10" s="46"/>
      <c r="F10" s="46" t="s">
        <v>88</v>
      </c>
      <c r="G10" s="46"/>
      <c r="H10" s="46" t="s">
        <v>89</v>
      </c>
      <c r="I10" s="46"/>
      <c r="J10" s="1"/>
    </row>
    <row r="11" customFormat="false" ht="18" hidden="false" customHeight="true" outlineLevel="0" collapsed="false">
      <c r="A11" s="1"/>
      <c r="B11" s="47" t="n">
        <f aca="false">COUNTIF(Ursachenanalyse!$C$3:$C$60,"&lt;&gt;")</f>
        <v>18</v>
      </c>
      <c r="C11" s="47"/>
      <c r="D11" s="47" t="n">
        <f aca="false">COUNTIF(Ursachenanalyse!$F$3:$F$60,"Ja")</f>
        <v>5</v>
      </c>
      <c r="E11" s="47"/>
      <c r="F11" s="47" t="n">
        <f aca="false">COUNTIF(Ursachenanalyse!$E$3:$E$60,"Hoch")</f>
        <v>8</v>
      </c>
      <c r="G11" s="47"/>
      <c r="H11" s="47" t="n">
        <f aca="false">SUMPRODUCT(--(C20:C25&gt;0))</f>
        <v>6</v>
      </c>
      <c r="I11" s="47"/>
      <c r="J11" s="1"/>
    </row>
    <row r="12" customFormat="false" ht="15.75" hidden="false" customHeight="true" outlineLevel="0" collapsed="false">
      <c r="A12" s="1"/>
      <c r="B12" s="47"/>
      <c r="C12" s="47"/>
      <c r="D12" s="47"/>
      <c r="E12" s="47"/>
      <c r="F12" s="47"/>
      <c r="G12" s="47"/>
      <c r="H12" s="47"/>
      <c r="I12" s="47"/>
      <c r="J12" s="1"/>
    </row>
    <row r="13" customFormat="false" ht="15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customFormat="false" ht="3.75" hidden="false" customHeight="true" outlineLevel="0" collapsed="false">
      <c r="A14" s="1"/>
      <c r="B14" s="44"/>
      <c r="C14" s="44"/>
      <c r="D14" s="42"/>
      <c r="E14" s="42"/>
      <c r="F14" s="48"/>
      <c r="G14" s="48"/>
      <c r="H14" s="48"/>
      <c r="I14" s="48"/>
      <c r="J14" s="1"/>
    </row>
    <row r="15" customFormat="false" ht="15" hidden="false" customHeight="true" outlineLevel="0" collapsed="false">
      <c r="A15" s="1"/>
      <c r="B15" s="46" t="s">
        <v>90</v>
      </c>
      <c r="C15" s="46"/>
      <c r="D15" s="46" t="s">
        <v>91</v>
      </c>
      <c r="E15" s="46"/>
      <c r="F15" s="46" t="s">
        <v>92</v>
      </c>
      <c r="G15" s="46"/>
      <c r="H15" s="46" t="s">
        <v>93</v>
      </c>
      <c r="I15" s="46"/>
      <c r="J15" s="1"/>
    </row>
    <row r="16" customFormat="false" ht="18" hidden="false" customHeight="true" outlineLevel="0" collapsed="false">
      <c r="A16" s="1"/>
      <c r="B16" s="47" t="n">
        <f aca="false">COUNTIFS(Ursachenanalyse!$J$3:$J$60,"&lt;&gt;Erledigt",Ursachenanalyse!$C$3:$C$60,"&lt;&gt;")</f>
        <v>16</v>
      </c>
      <c r="C16" s="47"/>
      <c r="D16" s="47" t="n">
        <f aca="false">COUNTIF(Ursachenanalyse!$J$3:$J$60,"In Umsetzung")</f>
        <v>5</v>
      </c>
      <c r="E16" s="47"/>
      <c r="F16" s="47" t="n">
        <f aca="false">COUNTIF(Ursachenanalyse!$J$3:$J$60,"Erledigt")</f>
        <v>2</v>
      </c>
      <c r="G16" s="47"/>
      <c r="H16" s="49" t="n">
        <f aca="false">IFERROR(COUNTIF(Ursachenanalyse!$J$3:$J$60,"Erledigt")/COUNTIF(Ursachenanalyse!$C$3:$C$60,"&lt;&gt;"),0)</f>
        <v>0.111111111111111</v>
      </c>
      <c r="I16" s="49"/>
      <c r="J16" s="1"/>
    </row>
    <row r="17" customFormat="false" ht="15.75" hidden="false" customHeight="true" outlineLevel="0" collapsed="false">
      <c r="A17" s="1"/>
      <c r="B17" s="47"/>
      <c r="C17" s="47"/>
      <c r="D17" s="47"/>
      <c r="E17" s="47"/>
      <c r="F17" s="47"/>
      <c r="G17" s="47"/>
      <c r="H17" s="49"/>
      <c r="I17" s="49"/>
      <c r="J17" s="1"/>
    </row>
    <row r="18" customFormat="false" ht="19.5" hidden="false" customHeight="true" outlineLevel="0" collapsed="false">
      <c r="A18" s="1"/>
      <c r="B18" s="41" t="s">
        <v>94</v>
      </c>
      <c r="C18" s="41"/>
      <c r="D18" s="41"/>
      <c r="E18" s="41"/>
      <c r="F18" s="41"/>
      <c r="G18" s="41"/>
      <c r="H18" s="41"/>
      <c r="I18" s="41"/>
      <c r="J18" s="1"/>
    </row>
    <row r="19" customFormat="false" ht="15" hidden="false" customHeight="false" outlineLevel="0" collapsed="false">
      <c r="A19" s="1"/>
      <c r="B19" s="50" t="s">
        <v>95</v>
      </c>
      <c r="C19" s="50" t="s">
        <v>96</v>
      </c>
      <c r="D19" s="50" t="s">
        <v>97</v>
      </c>
      <c r="E19" s="50" t="s">
        <v>98</v>
      </c>
      <c r="F19" s="1"/>
      <c r="G19" s="1"/>
      <c r="H19" s="1"/>
      <c r="I19" s="1"/>
      <c r="J19" s="1"/>
      <c r="K19" s="51" t="s">
        <v>99</v>
      </c>
      <c r="L19" s="51" t="s">
        <v>100</v>
      </c>
    </row>
    <row r="20" customFormat="false" ht="15" hidden="false" customHeight="false" outlineLevel="0" collapsed="false">
      <c r="A20" s="1"/>
      <c r="B20" s="52" t="s">
        <v>7</v>
      </c>
      <c r="C20" s="53" t="n">
        <f aca="false">COUNTIF(Ursachenanalyse!$B$3:$B$60,$B20)</f>
        <v>3</v>
      </c>
      <c r="D20" s="53" t="n">
        <f aca="false">COUNTIFS(Ursachenanalyse!$B$3:$B$60,$B20,Ursachenanalyse!$F$3:$F$60,"Ja")</f>
        <v>1</v>
      </c>
      <c r="E20" s="53" t="n">
        <f aca="false">COUNTIFS(Ursachenanalyse!$B$3:$B$60,$B20,Ursachenanalyse!$E$3:$E$60,"Hoch")</f>
        <v>1</v>
      </c>
      <c r="F20" s="1"/>
      <c r="G20" s="1"/>
      <c r="H20" s="1"/>
      <c r="I20" s="1"/>
      <c r="J20" s="1"/>
      <c r="K20" s="51" t="s">
        <v>10</v>
      </c>
      <c r="L20" s="51" t="n">
        <f aca="false">COUNTIF(Ursachenanalyse!$E$3:$E$60,"Hoch")</f>
        <v>8</v>
      </c>
    </row>
    <row r="21" customFormat="false" ht="15" hidden="false" customHeight="false" outlineLevel="0" collapsed="false">
      <c r="A21" s="1"/>
      <c r="B21" s="54" t="s">
        <v>26</v>
      </c>
      <c r="C21" s="53" t="n">
        <f aca="false">COUNTIF(Ursachenanalyse!$B$3:$B$60,$B21)</f>
        <v>3</v>
      </c>
      <c r="D21" s="53" t="n">
        <f aca="false">COUNTIFS(Ursachenanalyse!$B$3:$B$60,$B21,Ursachenanalyse!$F$3:$F$60,"Ja")</f>
        <v>1</v>
      </c>
      <c r="E21" s="53" t="n">
        <f aca="false">COUNTIFS(Ursachenanalyse!$B$3:$B$60,$B21,Ursachenanalyse!$E$3:$E$60,"Hoch")</f>
        <v>1</v>
      </c>
      <c r="F21" s="1"/>
      <c r="G21" s="1"/>
      <c r="H21" s="1"/>
      <c r="I21" s="1"/>
      <c r="J21" s="1"/>
      <c r="K21" s="51" t="s">
        <v>17</v>
      </c>
      <c r="L21" s="51" t="n">
        <f aca="false">COUNTIF(Ursachenanalyse!$E$3:$E$60,"Mittel")</f>
        <v>8</v>
      </c>
    </row>
    <row r="22" customFormat="false" ht="15" hidden="false" customHeight="false" outlineLevel="0" collapsed="false">
      <c r="A22" s="1"/>
      <c r="B22" s="55" t="s">
        <v>38</v>
      </c>
      <c r="C22" s="53" t="n">
        <f aca="false">COUNTIF(Ursachenanalyse!$B$3:$B$60,$B22)</f>
        <v>3</v>
      </c>
      <c r="D22" s="53" t="n">
        <f aca="false">COUNTIFS(Ursachenanalyse!$B$3:$B$60,$B22,Ursachenanalyse!$F$3:$F$60,"Ja")</f>
        <v>1</v>
      </c>
      <c r="E22" s="53" t="n">
        <f aca="false">COUNTIFS(Ursachenanalyse!$B$3:$B$60,$B22,Ursachenanalyse!$E$3:$E$60,"Hoch")</f>
        <v>2</v>
      </c>
      <c r="F22" s="1"/>
      <c r="G22" s="1"/>
      <c r="H22" s="1"/>
      <c r="I22" s="1"/>
      <c r="J22" s="1"/>
      <c r="K22" s="51" t="s">
        <v>36</v>
      </c>
      <c r="L22" s="51" t="n">
        <f aca="false">COUNTIF(Ursachenanalyse!$E$3:$E$60,"Niedrig")</f>
        <v>2</v>
      </c>
    </row>
    <row r="23" customFormat="false" ht="15" hidden="false" customHeight="false" outlineLevel="0" collapsed="false">
      <c r="A23" s="1"/>
      <c r="B23" s="56" t="s">
        <v>50</v>
      </c>
      <c r="C23" s="53" t="n">
        <f aca="false">COUNTIF(Ursachenanalyse!$B$3:$B$60,$B23)</f>
        <v>3</v>
      </c>
      <c r="D23" s="53" t="n">
        <f aca="false">COUNTIFS(Ursachenanalyse!$B$3:$B$60,$B23,Ursachenanalyse!$F$3:$F$60,"Ja")</f>
        <v>1</v>
      </c>
      <c r="E23" s="53" t="n">
        <f aca="false">COUNTIFS(Ursachenanalyse!$B$3:$B$60,$B23,Ursachenanalyse!$E$3:$E$60,"Hoch")</f>
        <v>2</v>
      </c>
      <c r="F23" s="1"/>
      <c r="G23" s="1"/>
      <c r="H23" s="1"/>
      <c r="I23" s="1"/>
      <c r="J23" s="1"/>
    </row>
    <row r="24" customFormat="false" ht="15" hidden="false" customHeight="false" outlineLevel="0" collapsed="false">
      <c r="A24" s="1"/>
      <c r="B24" s="57" t="s">
        <v>61</v>
      </c>
      <c r="C24" s="53" t="n">
        <f aca="false">COUNTIF(Ursachenanalyse!$B$3:$B$60,$B24)</f>
        <v>3</v>
      </c>
      <c r="D24" s="53" t="n">
        <f aca="false">COUNTIFS(Ursachenanalyse!$B$3:$B$60,$B24,Ursachenanalyse!$F$3:$F$60,"Ja")</f>
        <v>1</v>
      </c>
      <c r="E24" s="53" t="n">
        <f aca="false">COUNTIFS(Ursachenanalyse!$B$3:$B$60,$B24,Ursachenanalyse!$E$3:$E$60,"Hoch")</f>
        <v>1</v>
      </c>
      <c r="F24" s="1"/>
      <c r="G24" s="1"/>
      <c r="H24" s="1"/>
      <c r="I24" s="1"/>
      <c r="J24" s="1"/>
    </row>
    <row r="25" customFormat="false" ht="15" hidden="false" customHeight="false" outlineLevel="0" collapsed="false">
      <c r="A25" s="1"/>
      <c r="B25" s="58" t="s">
        <v>71</v>
      </c>
      <c r="C25" s="53" t="n">
        <f aca="false">COUNTIF(Ursachenanalyse!$B$3:$B$60,$B25)</f>
        <v>3</v>
      </c>
      <c r="D25" s="53" t="n">
        <f aca="false">COUNTIFS(Ursachenanalyse!$B$3:$B$60,$B25,Ursachenanalyse!$F$3:$F$60,"Ja")</f>
        <v>0</v>
      </c>
      <c r="E25" s="53" t="n">
        <f aca="false">COUNTIFS(Ursachenanalyse!$B$3:$B$60,$B25,Ursachenanalyse!$E$3:$E$60,"Hoch")</f>
        <v>1</v>
      </c>
      <c r="F25" s="1"/>
      <c r="G25" s="1"/>
      <c r="H25" s="1"/>
      <c r="I25" s="1"/>
      <c r="J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customFormat="false" ht="19.5" hidden="false" customHeight="true" outlineLevel="0" collapsed="false">
      <c r="A42" s="1"/>
      <c r="B42" s="41" t="s">
        <v>101</v>
      </c>
      <c r="C42" s="41"/>
      <c r="D42" s="41"/>
      <c r="E42" s="41"/>
      <c r="F42" s="41"/>
      <c r="G42" s="41"/>
      <c r="H42" s="41"/>
      <c r="I42" s="41"/>
      <c r="J42" s="1"/>
    </row>
    <row r="43" customFormat="false" ht="19.5" hidden="false" customHeight="true" outlineLevel="0" collapsed="false">
      <c r="A43" s="1"/>
      <c r="B43" s="59" t="s">
        <v>102</v>
      </c>
      <c r="C43" s="59"/>
      <c r="D43" s="59"/>
      <c r="E43" s="59"/>
      <c r="F43" s="59"/>
      <c r="G43" s="59"/>
      <c r="H43" s="59"/>
      <c r="I43" s="59"/>
      <c r="J43" s="1"/>
    </row>
    <row r="44" customFormat="false" ht="19.5" hidden="false" customHeight="true" outlineLevel="0" collapsed="false">
      <c r="A44" s="1"/>
      <c r="B44" s="59" t="s">
        <v>103</v>
      </c>
      <c r="C44" s="59"/>
      <c r="D44" s="59"/>
      <c r="E44" s="59"/>
      <c r="F44" s="59"/>
      <c r="G44" s="59"/>
      <c r="H44" s="59"/>
      <c r="I44" s="59"/>
      <c r="J44" s="1"/>
    </row>
    <row r="45" customFormat="false" ht="19.5" hidden="false" customHeight="true" outlineLevel="0" collapsed="false">
      <c r="A45" s="1"/>
      <c r="B45" s="59" t="s">
        <v>104</v>
      </c>
      <c r="C45" s="59"/>
      <c r="D45" s="59"/>
      <c r="E45" s="59"/>
      <c r="F45" s="59"/>
      <c r="G45" s="59"/>
      <c r="H45" s="59"/>
      <c r="I45" s="59"/>
      <c r="J45" s="1"/>
    </row>
    <row r="46" customFormat="false" ht="19.5" hidden="false" customHeight="true" outlineLevel="0" collapsed="false">
      <c r="A46" s="1"/>
      <c r="B46" s="59" t="s">
        <v>105</v>
      </c>
      <c r="C46" s="59"/>
      <c r="D46" s="59"/>
      <c r="E46" s="59"/>
      <c r="F46" s="59"/>
      <c r="G46" s="59"/>
      <c r="H46" s="59"/>
      <c r="I46" s="59"/>
      <c r="J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</row>
  </sheetData>
  <mergeCells count="36">
    <mergeCell ref="B2:I2"/>
    <mergeCell ref="B3:I3"/>
    <mergeCell ref="H5:I5"/>
    <mergeCell ref="B6:G6"/>
    <mergeCell ref="H6:I6"/>
    <mergeCell ref="B8:I8"/>
    <mergeCell ref="B9:C9"/>
    <mergeCell ref="D9:E9"/>
    <mergeCell ref="F9:G9"/>
    <mergeCell ref="H9:I9"/>
    <mergeCell ref="B10:C10"/>
    <mergeCell ref="D10:E10"/>
    <mergeCell ref="F10:G10"/>
    <mergeCell ref="H10:I10"/>
    <mergeCell ref="B11:C12"/>
    <mergeCell ref="D11:E12"/>
    <mergeCell ref="F11:G12"/>
    <mergeCell ref="H11:I12"/>
    <mergeCell ref="B14:C14"/>
    <mergeCell ref="D14:E14"/>
    <mergeCell ref="F14:G14"/>
    <mergeCell ref="H14:I14"/>
    <mergeCell ref="B15:C15"/>
    <mergeCell ref="D15:E15"/>
    <mergeCell ref="F15:G15"/>
    <mergeCell ref="H15:I15"/>
    <mergeCell ref="B16:C17"/>
    <mergeCell ref="D16:E17"/>
    <mergeCell ref="F16:G17"/>
    <mergeCell ref="H16:I17"/>
    <mergeCell ref="B18:I18"/>
    <mergeCell ref="B42:I42"/>
    <mergeCell ref="B43:I43"/>
    <mergeCell ref="B44:I44"/>
    <mergeCell ref="B45:I45"/>
    <mergeCell ref="B46:I4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95</v>
      </c>
      <c r="B1" s="0" t="s">
        <v>106</v>
      </c>
      <c r="C1" s="0" t="s">
        <v>107</v>
      </c>
      <c r="D1" s="0" t="s">
        <v>108</v>
      </c>
      <c r="E1" s="0" t="s">
        <v>109</v>
      </c>
    </row>
    <row r="2" customFormat="false" ht="15" hidden="false" customHeight="false" outlineLevel="0" collapsed="false">
      <c r="A2" s="0" t="s">
        <v>7</v>
      </c>
      <c r="B2" s="0" t="s">
        <v>10</v>
      </c>
      <c r="C2" s="0" t="s">
        <v>11</v>
      </c>
      <c r="D2" s="0" t="s">
        <v>49</v>
      </c>
      <c r="E2" s="0" t="s">
        <v>20</v>
      </c>
    </row>
    <row r="3" customFormat="false" ht="15" hidden="false" customHeight="false" outlineLevel="0" collapsed="false">
      <c r="A3" s="0" t="s">
        <v>26</v>
      </c>
      <c r="B3" s="0" t="s">
        <v>17</v>
      </c>
      <c r="C3" s="0" t="s">
        <v>18</v>
      </c>
      <c r="D3" s="0" t="s">
        <v>13</v>
      </c>
      <c r="E3" s="0" t="s">
        <v>14</v>
      </c>
    </row>
    <row r="4" customFormat="false" ht="15" hidden="false" customHeight="false" outlineLevel="0" collapsed="false">
      <c r="A4" s="0" t="s">
        <v>38</v>
      </c>
      <c r="B4" s="0" t="s">
        <v>36</v>
      </c>
      <c r="D4" s="0" t="s">
        <v>24</v>
      </c>
      <c r="E4" s="0" t="s">
        <v>25</v>
      </c>
    </row>
    <row r="5" customFormat="false" ht="15" hidden="false" customHeight="false" outlineLevel="0" collapsed="false">
      <c r="A5" s="0" t="s">
        <v>50</v>
      </c>
      <c r="D5" s="0" t="s">
        <v>30</v>
      </c>
    </row>
    <row r="6" customFormat="false" ht="15" hidden="false" customHeight="false" outlineLevel="0" collapsed="false">
      <c r="A6" s="0" t="s">
        <v>61</v>
      </c>
      <c r="D6" s="0" t="s">
        <v>42</v>
      </c>
    </row>
    <row r="7" customFormat="false" ht="15" hidden="false" customHeight="false" outlineLevel="0" collapsed="false">
      <c r="A7" s="0" t="s">
        <v>71</v>
      </c>
      <c r="D7" s="0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2026-09-07T07:49:49Z</dcterms:created>
  <dc:creator>openpyxl</dc:creator>
  <dc:description/>
  <dc:language>en-US</dc:language>
  <cp:lastModifiedBy/>
  <dcterms:modified xsi:type="dcterms:W3CDTF">2026-09-07T07:49:51Z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