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 vertical\"/>
    </mc:Choice>
  </mc:AlternateContent>
  <xr:revisionPtr revIDLastSave="0" documentId="13_ncr:1_{9DE6D9EE-8E69-45DE-950E-5130C15FF4CB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Kalkulation" sheetId="1" r:id="rId1"/>
    <sheet name="Stundensatz" sheetId="2" r:id="rId2"/>
    <sheet name="Referenz" sheetId="3" r:id="rId3"/>
    <sheet name="Anleitun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3" l="1"/>
  <c r="D11" i="2"/>
  <c r="D10" i="2"/>
  <c r="F51" i="1"/>
  <c r="H46" i="1"/>
  <c r="H45" i="1"/>
  <c r="H34" i="1"/>
  <c r="H38" i="1" s="1"/>
  <c r="D30" i="1"/>
  <c r="H29" i="1"/>
  <c r="E29" i="1"/>
  <c r="G29" i="1" s="1"/>
  <c r="I29" i="1" s="1"/>
  <c r="H28" i="1"/>
  <c r="E28" i="1"/>
  <c r="G28" i="1" s="1"/>
  <c r="I28" i="1" s="1"/>
  <c r="H27" i="1"/>
  <c r="E27" i="1"/>
  <c r="G27" i="1" s="1"/>
  <c r="I27" i="1" s="1"/>
  <c r="H26" i="1"/>
  <c r="G26" i="1"/>
  <c r="I26" i="1" s="1"/>
  <c r="E26" i="1"/>
  <c r="H25" i="1"/>
  <c r="E25" i="1"/>
  <c r="G25" i="1" s="1"/>
  <c r="I25" i="1" s="1"/>
  <c r="H24" i="1"/>
  <c r="E24" i="1"/>
  <c r="G24" i="1" s="1"/>
  <c r="I24" i="1" s="1"/>
  <c r="H23" i="1"/>
  <c r="E23" i="1"/>
  <c r="G23" i="1" s="1"/>
  <c r="I23" i="1" s="1"/>
  <c r="H22" i="1"/>
  <c r="E22" i="1"/>
  <c r="G22" i="1" s="1"/>
  <c r="I22" i="1" s="1"/>
  <c r="H21" i="1"/>
  <c r="G21" i="1"/>
  <c r="I21" i="1" s="1"/>
  <c r="E21" i="1"/>
  <c r="H20" i="1"/>
  <c r="E20" i="1"/>
  <c r="G20" i="1" s="1"/>
  <c r="I20" i="1" s="1"/>
  <c r="F8" i="1"/>
  <c r="I30" i="1" l="1"/>
  <c r="D13" i="2"/>
  <c r="D14" i="2" s="1"/>
  <c r="D16" i="2" s="1"/>
  <c r="H37" i="1"/>
  <c r="D19" i="2" l="1"/>
  <c r="H12" i="2"/>
  <c r="H9" i="2"/>
  <c r="H43" i="1"/>
  <c r="H39" i="1"/>
  <c r="H8" i="1" l="1"/>
  <c r="H44" i="1"/>
  <c r="H47" i="1" s="1"/>
  <c r="H52" i="1" s="1"/>
  <c r="B8" i="1" l="1"/>
  <c r="H55" i="1"/>
  <c r="H53" i="1"/>
  <c r="H54" i="1" s="1"/>
  <c r="D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0" authorId="0" shapeId="0" xr:uid="{00000000-0006-0000-0200-000001000000}">
      <text>
        <r>
          <rPr>
            <sz val="10"/>
            <rFont val="Arial"/>
            <family val="2"/>
          </rPr>
          <t>52 Wochen ÷ 12 Monate = 4,33. Bei Bedarf anpassen.</t>
        </r>
      </text>
    </comment>
  </commentList>
</comments>
</file>

<file path=xl/sharedStrings.xml><?xml version="1.0" encoding="utf-8"?>
<sst xmlns="http://schemas.openxmlformats.org/spreadsheetml/2006/main" count="248" uniqueCount="216">
  <si>
    <t>MERIDIAN Gebäudeservice GmbH</t>
  </si>
  <si>
    <t>KALKULATION</t>
  </si>
  <si>
    <t>Angebots- &amp; Objektkalkulation · Unterhaltsreinigung · 2026</t>
  </si>
  <si>
    <t>Angebot-Nr. 2026-0483  ·  29.09.2026</t>
  </si>
  <si>
    <t>ÜBERSICHT</t>
  </si>
  <si>
    <t>ANGEBOTSPREIS / MONAT (NETTO)</t>
  </si>
  <si>
    <t>PREIS / M² · MONAT</t>
  </si>
  <si>
    <t>GESAMTFLÄCHE</t>
  </si>
  <si>
    <t>ABRECHENBARE STD. / MONAT</t>
  </si>
  <si>
    <t>ANBIETER</t>
  </si>
  <si>
    <t>KUNDE / OBJEKT</t>
  </si>
  <si>
    <t>Firma</t>
  </si>
  <si>
    <t>Kunde</t>
  </si>
  <si>
    <t>Praxiszentrum Seeblick MVZ</t>
  </si>
  <si>
    <t>Anschrift</t>
  </si>
  <si>
    <t>Hafenstraße 27, 20457 Musterhafen</t>
  </si>
  <si>
    <t>Objekt</t>
  </si>
  <si>
    <t>Ärztehaus Seeblick</t>
  </si>
  <si>
    <t>Ansprechpartner</t>
  </si>
  <si>
    <t>L. Brandt · +49 40 0000000</t>
  </si>
  <si>
    <t>Objektart</t>
  </si>
  <si>
    <t>Ärztehaus / Praxis</t>
  </si>
  <si>
    <t>USt-IdNr.</t>
  </si>
  <si>
    <t>DE000000000</t>
  </si>
  <si>
    <t>Reinigungsart</t>
  </si>
  <si>
    <t>Unterhaltsreinigung</t>
  </si>
  <si>
    <t>Angebot-Nr.</t>
  </si>
  <si>
    <t>2026-0483</t>
  </si>
  <si>
    <t>Reinigung / Woche</t>
  </si>
  <si>
    <t>5 ×</t>
  </si>
  <si>
    <t>Gültig bis</t>
  </si>
  <si>
    <t>30.10.2026</t>
  </si>
  <si>
    <t>Vertragsbeginn</t>
  </si>
  <si>
    <t>01.11.2026</t>
  </si>
  <si>
    <t>1 · LEISTUNGSVERZEICHNIS (FLÄCHEN &amp; FREQUENZEN)</t>
  </si>
  <si>
    <t>Bereich / Raumtyp</t>
  </si>
  <si>
    <t>Bodenbelag</t>
  </si>
  <si>
    <t>Fläche</t>
  </si>
  <si>
    <t>Leistung</t>
  </si>
  <si>
    <t>Turnus/Woche</t>
  </si>
  <si>
    <t>Std./Einsatz</t>
  </si>
  <si>
    <t>Einsätze/Monat</t>
  </si>
  <si>
    <t>Std./Monat</t>
  </si>
  <si>
    <t>Empfang / Wartebereich</t>
  </si>
  <si>
    <t>Vinyl</t>
  </si>
  <si>
    <t>Büro / Praxisraum</t>
  </si>
  <si>
    <t>Besprechung / Sozialraum</t>
  </si>
  <si>
    <t>Parkett</t>
  </si>
  <si>
    <t>Sanitär / WC</t>
  </si>
  <si>
    <t>Fliesen</t>
  </si>
  <si>
    <t>Labor / Funktionsraum</t>
  </si>
  <si>
    <t>Flur / Verkehrsfläche</t>
  </si>
  <si>
    <t>Linoleum</t>
  </si>
  <si>
    <t>Treppenhaus</t>
  </si>
  <si>
    <t>Naturstein</t>
  </si>
  <si>
    <t>Küche / Teeküche</t>
  </si>
  <si>
    <t>PVC</t>
  </si>
  <si>
    <t>Summe</t>
  </si>
  <si>
    <t>2 · ZUSATZZEITEN JE GEBÄUDEEINSATZ</t>
  </si>
  <si>
    <t>Anfahrten (Gebäudeeinsätze) / Woche</t>
  </si>
  <si>
    <t>Objektbesuche pro Woche</t>
  </si>
  <si>
    <t>Einsätze / Monat</t>
  </si>
  <si>
    <t>× Wochenfaktor</t>
  </si>
  <si>
    <t>Rüstzeit je Einsatz</t>
  </si>
  <si>
    <t>Auf-/Abbau, Material, Abschließen</t>
  </si>
  <si>
    <t>Fahrzeit je Einsatz</t>
  </si>
  <si>
    <t>An- und Abfahrt</t>
  </si>
  <si>
    <t>Rüstzeit / Monat</t>
  </si>
  <si>
    <t>Fahrzeit / Monat</t>
  </si>
  <si>
    <t>Abrechenbare Stunden / Monat</t>
  </si>
  <si>
    <t>Produktivzeit + Rüstzeit + Fahrzeit</t>
  </si>
  <si>
    <t>3 · KOSTENZUSAMMENSTELLUNG (PRO MONAT)</t>
  </si>
  <si>
    <t>Selbstkosten-Stundensatz (Basis)</t>
  </si>
  <si>
    <t>aus Blatt „Stundensatz“</t>
  </si>
  <si>
    <t>Lohnkosten</t>
  </si>
  <si>
    <t>abr. Std × Stundensatz</t>
  </si>
  <si>
    <t>Materialkosten</t>
  </si>
  <si>
    <t>Maschinen- / Gerätekosten</t>
  </si>
  <si>
    <t>Selbstkosten gesamt / Monat</t>
  </si>
  <si>
    <t>4 · ANGEBOTSPREIS</t>
  </si>
  <si>
    <t>Gewinn- und Wagniszuschlag (Basis)</t>
  </si>
  <si>
    <t>zzgl. Umsatzsteuer</t>
  </si>
  <si>
    <t>ANGEBOTSPREIS / MONAT (BRUTTO)</t>
  </si>
  <si>
    <t>Angebotspreis / Jahr (netto)</t>
  </si>
  <si>
    <t>× 12 Monate</t>
  </si>
  <si>
    <t>Musterkalkulation · alle Beträge netto zzgl. gesetzlicher USt · Beispieldaten, frei erfunden · Anleitung siehe letztes Blatt</t>
  </si>
  <si>
    <t>STUNDENSATZ</t>
  </si>
  <si>
    <t>Kostenaufbau je Produktivstunde · Basis der Objektkalkulation</t>
  </si>
  <si>
    <t>KOSTENAUFBAU JE PRODUKTIVSTUNDE</t>
  </si>
  <si>
    <t>Position</t>
  </si>
  <si>
    <t>Wert</t>
  </si>
  <si>
    <t>Einheit</t>
  </si>
  <si>
    <t>Erläuterung</t>
  </si>
  <si>
    <t>ERGEBNIS</t>
  </si>
  <si>
    <t>Bruttolohn (Tariflohn)</t>
  </si>
  <si>
    <t>€/Std.</t>
  </si>
  <si>
    <t>Lohngruppe 1 · Branchenmindestlohn 2026</t>
  </si>
  <si>
    <t>Selbstkosten-Stundensatz</t>
  </si>
  <si>
    <t>Lohnnebenkosten (Arbeitgeber)</t>
  </si>
  <si>
    <t>%</t>
  </si>
  <si>
    <t>Sozialabgaben + Umlagen (Richtwert ~25 %)</t>
  </si>
  <si>
    <t>▸ Lohnnebenkosten</t>
  </si>
  <si>
    <t>▸ Arbeitgeber-Bruttolohn</t>
  </si>
  <si>
    <t>inkl. Gewinnzuschlag</t>
  </si>
  <si>
    <t>Zuschlag Ausfallzeiten</t>
  </si>
  <si>
    <t>Urlaub, Krankheit, Feiertage</t>
  </si>
  <si>
    <t>▸ Ausfallkosten</t>
  </si>
  <si>
    <t>▸ Produktive Lohnkosten</t>
  </si>
  <si>
    <t>Gemeinkosten</t>
  </si>
  <si>
    <t>Büro, Versicherung, Fahrzeug, Verwaltung</t>
  </si>
  <si>
    <t>▸ SELBSTKOSTEN-STUNDENSATZ</t>
  </si>
  <si>
    <t>Grundlage der Objektkalkulation (ohne Gewinn)</t>
  </si>
  <si>
    <t>Gewinn- und Wagniszuschlag</t>
  </si>
  <si>
    <t>empfohlen: mind. 15 %</t>
  </si>
  <si>
    <t>▸ Verrechnungssatz inkl. Gewinn</t>
  </si>
  <si>
    <t>nachrichtlich – Preis je abrechenbarer Stunde</t>
  </si>
  <si>
    <t>HINWEISE</t>
  </si>
  <si>
    <t>•  Blaue Felder sind Eingabewerte – an den eigenen Betrieb anpassen.</t>
  </si>
  <si>
    <t>•  Der Selbstkosten-Stundensatz fließt automatisch in die Objektkalkulation ein.</t>
  </si>
  <si>
    <t>•  Der Gewinnzuschlag wird erst im Blatt „Kalkulation“ auf die Selbstkosten aufgeschlagen.</t>
  </si>
  <si>
    <t>REFERENZ</t>
  </si>
  <si>
    <t>Branchenrichtwerte 2026 · Basis für Listen &amp; Automatik</t>
  </si>
  <si>
    <t>LEISTUNGSWERTE UNTERHALTSREINIGUNG (RICHTWERTE)</t>
  </si>
  <si>
    <t>HILFSLISTEN (AUSWAHL)</t>
  </si>
  <si>
    <t>Leistung (m²/h)</t>
  </si>
  <si>
    <t>Spanne (m²/h)</t>
  </si>
  <si>
    <t>Hinweis</t>
  </si>
  <si>
    <t>Bodenbeläge</t>
  </si>
  <si>
    <t>Reinigungsarten</t>
  </si>
  <si>
    <t>180 – 250</t>
  </si>
  <si>
    <t>publikumsintensiv</t>
  </si>
  <si>
    <t>180 – 260</t>
  </si>
  <si>
    <t>mittlere Möblierung</t>
  </si>
  <si>
    <t>Grundreinigung</t>
  </si>
  <si>
    <t>200 – 260</t>
  </si>
  <si>
    <t>mittlere Nutzung</t>
  </si>
  <si>
    <t>Glasreinigung</t>
  </si>
  <si>
    <t>60 – 100</t>
  </si>
  <si>
    <t>arbeitsintensiv</t>
  </si>
  <si>
    <t>Sonderreinigung</t>
  </si>
  <si>
    <t>120 – 200</t>
  </si>
  <si>
    <t>geräteabhängig</t>
  </si>
  <si>
    <t>100 – 150</t>
  </si>
  <si>
    <t>nutzungsabhängig</t>
  </si>
  <si>
    <t>Teppich</t>
  </si>
  <si>
    <t>300 – 400</t>
  </si>
  <si>
    <t>repetitiv</t>
  </si>
  <si>
    <t>150 – 200</t>
  </si>
  <si>
    <t>Stufen / Geländer</t>
  </si>
  <si>
    <t>Kautschuk</t>
  </si>
  <si>
    <t>Eingang / Foyer</t>
  </si>
  <si>
    <t>250 – 350</t>
  </si>
  <si>
    <t>hochfrequentiert</t>
  </si>
  <si>
    <t>Beton</t>
  </si>
  <si>
    <t>Lager / Technik</t>
  </si>
  <si>
    <t>350 – 500</t>
  </si>
  <si>
    <t>wenig möbliert</t>
  </si>
  <si>
    <t>sonstiges</t>
  </si>
  <si>
    <t>FREQUENZ</t>
  </si>
  <si>
    <t>Wochen pro Monat (Faktor)</t>
  </si>
  <si>
    <t>Einsätze/Monat = Einsätze/Woche × Faktor</t>
  </si>
  <si>
    <t>TARIFLÖHNE GEBÄUDEREINIGUNG 2026</t>
  </si>
  <si>
    <t>Lohngruppe</t>
  </si>
  <si>
    <t>€ / Std. ab 01.01.2026</t>
  </si>
  <si>
    <t>Typische Tätigkeit</t>
  </si>
  <si>
    <t>Lohngruppe 1</t>
  </si>
  <si>
    <t>Innen- und Unterhaltsreinigung</t>
  </si>
  <si>
    <t>Lohngruppe 6</t>
  </si>
  <si>
    <t>Glas- und Fassadenreinigung</t>
  </si>
  <si>
    <t>Gesetzl. Mindestlohn</t>
  </si>
  <si>
    <t>allgemeine Untergrenze</t>
  </si>
  <si>
    <t>LOHNNEBENKOSTEN ARBEITGEBER (ANTEIL VOM BRUTTOLOHN)</t>
  </si>
  <si>
    <t>Bestandteil</t>
  </si>
  <si>
    <t>Anteil</t>
  </si>
  <si>
    <t>Rentenversicherung (AG-Anteil)</t>
  </si>
  <si>
    <t>Krankenversicherung (AG-Anteil)</t>
  </si>
  <si>
    <t>Pflegeversicherung (AG-Anteil)</t>
  </si>
  <si>
    <t>Arbeitslosenversicherung (AG-Anteil)</t>
  </si>
  <si>
    <t>Umlagen U1/U2/U3 + Berufsgenossenschaft</t>
  </si>
  <si>
    <t>Summe (Richtwert)</t>
  </si>
  <si>
    <t>ANLEITUNG</t>
  </si>
  <si>
    <t>So nutzen Sie die Kalkulationsvorlage</t>
  </si>
  <si>
    <t>IN 6 SCHRITTEN ZUM ANGEBOTSPREIS</t>
  </si>
  <si>
    <t>1</t>
  </si>
  <si>
    <t>Stammdaten eintragen</t>
  </si>
  <si>
    <t>Anbieter- und Kundenangaben im Kopf des Blattes „Kalkulation“ ausfüllen.</t>
  </si>
  <si>
    <t>2</t>
  </si>
  <si>
    <t>Stundensatz prüfen</t>
  </si>
  <si>
    <t>Im Blatt „Stundensatz“ Löhne, Zuschläge und Gemeinkosten an den eigenen Betrieb anpassen.</t>
  </si>
  <si>
    <t>3</t>
  </si>
  <si>
    <t>Flächen erfassen</t>
  </si>
  <si>
    <t>In Abschnitt 1 je Bereich Raumtyp (Auswahl), Belag, Fläche und Turnus/Woche eintragen.</t>
  </si>
  <si>
    <t>4</t>
  </si>
  <si>
    <t>Zusatzzeiten setzen</t>
  </si>
  <si>
    <t>In Abschnitt 2 Anfahrten pro Woche sowie Rüst- und Fahrzeit je Einsatz angeben.</t>
  </si>
  <si>
    <t>5</t>
  </si>
  <si>
    <t>Kosten ergänzen</t>
  </si>
  <si>
    <t>In Abschnitt 3 Material- und Maschinenkosten eintragen – Lohnkosten werden berechnet.</t>
  </si>
  <si>
    <t>6</t>
  </si>
  <si>
    <t>Angebot ablesen</t>
  </si>
  <si>
    <t>Abschnitt 4 und die Kennzahlen oben zeigen Preis/Monat, Preis/m² und Jahrespreis.</t>
  </si>
  <si>
    <t>FARBLEGENDE</t>
  </si>
  <si>
    <t>Eingabefeld</t>
  </si>
  <si>
    <t>Blau hinterlegt – hier Werte eintragen bzw. überschreiben.</t>
  </si>
  <si>
    <t>Ergebnis</t>
  </si>
  <si>
    <t>Grün hinterlegt – automatisch berechnete Zwischen- und Endsummen.</t>
  </si>
  <si>
    <t>Verknüpfung</t>
  </si>
  <si>
    <t>Grau hinterlegt – Wert stammt aus einem anderen Blatt.</t>
  </si>
  <si>
    <t>Kopfzeile / KPI</t>
  </si>
  <si>
    <t>Dunkelblau – Tabellenköpfe und Kennzahlen-Kacheln.</t>
  </si>
  <si>
    <t>WICHTIGE HINWEISE</t>
  </si>
  <si>
    <t>•  Grundreinigung, Glas- und Sonderreinigung getrennt kalkulieren – sie haben abweichende Leistungswerte und Preise.</t>
  </si>
  <si>
    <t>•  Leistungswerte konservativ ansetzen (unteres Spannenende) und nach einem Probemonat nachkalkulieren.</t>
  </si>
  <si>
    <t>•  Branchenmindestlohn Gebäudereinigung 2026: Lohngruppe 1 = 15,00 €/Std. (Stand 01.01.2026).</t>
  </si>
  <si>
    <t>•  Alle Firmen-, Kunden- und Objektangaben sind frei erfundene Beispieldaten.</t>
  </si>
  <si>
    <t>•  Alle Beträge verstehen sich netto zzgl. der gesetzlichen Umsatzsteuer.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</si>
</sst>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&quot; €&quot;"/>
    <numFmt numFmtId="165" formatCode="#,##0.00&quot; €&quot;"/>
    <numFmt numFmtId="166" formatCode="#,##0&quot; m²&quot;"/>
    <numFmt numFmtId="167" formatCode="#,##0.0&quot; Std.&quot;"/>
    <numFmt numFmtId="168" formatCode="#,##0&quot; m²/h&quot;"/>
    <numFmt numFmtId="169" formatCode="#,##0.0"/>
    <numFmt numFmtId="170" formatCode="0&quot; Min.&quot;"/>
  </numFmts>
  <fonts count="26" x14ac:knownFonts="1">
    <font>
      <sz val="11"/>
      <color theme="1"/>
      <name val="Calibri"/>
      <family val="2"/>
      <charset val="1"/>
    </font>
    <font>
      <sz val="10"/>
      <color rgb="FF1B2536"/>
      <name val="Calibri"/>
      <charset val="1"/>
    </font>
    <font>
      <b/>
      <sz val="17"/>
      <color rgb="FF16233B"/>
      <name val="Calibri"/>
      <charset val="1"/>
    </font>
    <font>
      <b/>
      <sz val="15"/>
      <color rgb="FF16233B"/>
      <name val="Calibri"/>
      <charset val="1"/>
    </font>
    <font>
      <i/>
      <sz val="9"/>
      <color rgb="FF5A6B87"/>
      <name val="Calibri"/>
      <charset val="1"/>
    </font>
    <font>
      <sz val="9"/>
      <color rgb="FF5A6B87"/>
      <name val="Calibri"/>
      <charset val="1"/>
    </font>
    <font>
      <b/>
      <sz val="9"/>
      <color rgb="FF5A6B87"/>
      <name val="Calibri"/>
      <charset val="1"/>
    </font>
    <font>
      <b/>
      <sz val="9"/>
      <color rgb="FFFFFFFF"/>
      <name val="Calibri"/>
      <charset val="1"/>
    </font>
    <font>
      <b/>
      <sz val="18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5A6B87"/>
      <name val="Calibri"/>
      <charset val="1"/>
    </font>
    <font>
      <b/>
      <sz val="11"/>
      <color rgb="FF16233B"/>
      <name val="Calibri"/>
      <charset val="1"/>
    </font>
    <font>
      <i/>
      <sz val="10"/>
      <color rgb="FF5A6B87"/>
      <name val="Calibri"/>
      <charset val="1"/>
    </font>
    <font>
      <b/>
      <sz val="10"/>
      <color rgb="FF155C45"/>
      <name val="Calibri"/>
      <charset val="1"/>
    </font>
    <font>
      <sz val="10"/>
      <color rgb="FF5A6B87"/>
      <name val="Calibri"/>
      <charset val="1"/>
    </font>
    <font>
      <b/>
      <sz val="11"/>
      <color rgb="FFFFFFFF"/>
      <name val="Calibri"/>
      <charset val="1"/>
    </font>
    <font>
      <b/>
      <sz val="12"/>
      <color rgb="FFFFFFFF"/>
      <name val="Calibri"/>
      <charset val="1"/>
    </font>
    <font>
      <i/>
      <sz val="8"/>
      <color rgb="FF6A788F"/>
      <name val="Calibri"/>
      <charset val="1"/>
    </font>
    <font>
      <sz val="9"/>
      <color rgb="FFFFFFFF"/>
      <name val="Calibri"/>
      <charset val="1"/>
    </font>
    <font>
      <b/>
      <sz val="20"/>
      <color rgb="FFFFFFFF"/>
      <name val="Calibri"/>
      <charset val="1"/>
    </font>
    <font>
      <b/>
      <sz val="10"/>
      <color rgb="FF1B2536"/>
      <name val="Calibri"/>
      <charset val="1"/>
    </font>
    <font>
      <b/>
      <sz val="14"/>
      <color rgb="FFFFFFFF"/>
      <name val="Calibri"/>
      <charset val="1"/>
    </font>
    <font>
      <b/>
      <sz val="11"/>
      <color rgb="FF155C45"/>
      <name val="Calibri"/>
      <charset val="1"/>
    </font>
    <font>
      <sz val="10"/>
      <name val="Arial"/>
      <family val="2"/>
    </font>
    <font>
      <b/>
      <sz val="13"/>
      <color rgb="FFFFFFFF"/>
      <name val="Calibri"/>
      <charset val="1"/>
    </font>
    <font>
      <b/>
      <sz val="10"/>
      <color rgb="FF16233B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E7A5C"/>
        <bgColor rgb="FF155C45"/>
      </patternFill>
    </fill>
    <fill>
      <patternFill patternType="solid">
        <fgColor rgb="FF16233B"/>
        <bgColor rgb="FF1B2536"/>
      </patternFill>
    </fill>
    <fill>
      <patternFill patternType="solid">
        <fgColor rgb="FFFFFFFF"/>
        <bgColor rgb="FFF4F6F9"/>
      </patternFill>
    </fill>
    <fill>
      <patternFill patternType="solid">
        <fgColor rgb="FFF4F6F9"/>
        <bgColor rgb="FFEAF2FB"/>
      </patternFill>
    </fill>
    <fill>
      <patternFill patternType="solid">
        <fgColor rgb="FFEAF2FB"/>
        <bgColor rgb="FFE7F1EC"/>
      </patternFill>
    </fill>
    <fill>
      <patternFill patternType="solid">
        <fgColor rgb="FF24365C"/>
        <bgColor rgb="FF1B2536"/>
      </patternFill>
    </fill>
    <fill>
      <patternFill patternType="solid">
        <fgColor rgb="FFE7F1EC"/>
        <bgColor rgb="FFEAF2FB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6DCE5"/>
      </bottom>
      <diagonal/>
    </border>
    <border>
      <left/>
      <right/>
      <top/>
      <bottom style="medium">
        <color rgb="FF16233B"/>
      </bottom>
      <diagonal/>
    </border>
    <border>
      <left style="thin">
        <color rgb="FFD6DCE5"/>
      </left>
      <right style="thin">
        <color rgb="FFD6DCE5"/>
      </right>
      <top style="thin">
        <color rgb="FFD6DCE5"/>
      </top>
      <bottom style="thin">
        <color rgb="FFD6DCE5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5" borderId="2" xfId="0" applyFont="1" applyFill="1" applyBorder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10" fillId="4" borderId="2" xfId="0" applyFont="1" applyFill="1" applyBorder="1" applyAlignment="1">
      <alignment horizontal="left" vertical="center" indent="1"/>
    </xf>
    <xf numFmtId="0" fontId="10" fillId="5" borderId="2" xfId="0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wrapText="1" indent="1"/>
    </xf>
    <xf numFmtId="0" fontId="9" fillId="3" borderId="0" xfId="0" applyFont="1" applyFill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indent="1"/>
    </xf>
    <xf numFmtId="166" fontId="1" fillId="6" borderId="2" xfId="0" applyNumberFormat="1" applyFont="1" applyFill="1" applyBorder="1" applyAlignment="1">
      <alignment horizontal="center" vertical="center"/>
    </xf>
    <xf numFmtId="168" fontId="1" fillId="4" borderId="2" xfId="0" applyNumberFormat="1" applyFont="1" applyFill="1" applyBorder="1" applyAlignment="1">
      <alignment horizontal="center" vertical="center"/>
    </xf>
    <xf numFmtId="1" fontId="1" fillId="6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/>
    </xf>
    <xf numFmtId="169" fontId="1" fillId="4" borderId="2" xfId="0" applyNumberFormat="1" applyFont="1" applyFill="1" applyBorder="1" applyAlignment="1">
      <alignment horizontal="center" vertical="center"/>
    </xf>
    <xf numFmtId="168" fontId="1" fillId="5" borderId="2" xfId="0" applyNumberFormat="1" applyFont="1" applyFill="1" applyBorder="1" applyAlignment="1">
      <alignment horizontal="center" vertical="center"/>
    </xf>
    <xf numFmtId="4" fontId="1" fillId="5" borderId="2" xfId="0" applyNumberFormat="1" applyFont="1" applyFill="1" applyBorder="1" applyAlignment="1">
      <alignment horizontal="center" vertical="center"/>
    </xf>
    <xf numFmtId="169" fontId="1" fillId="5" borderId="2" xfId="0" applyNumberFormat="1" applyFont="1" applyFill="1" applyBorder="1" applyAlignment="1">
      <alignment horizontal="center" vertical="center"/>
    </xf>
    <xf numFmtId="166" fontId="9" fillId="7" borderId="0" xfId="0" applyNumberFormat="1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 indent="1"/>
    </xf>
    <xf numFmtId="4" fontId="9" fillId="7" borderId="0" xfId="0" applyNumberFormat="1" applyFont="1" applyFill="1" applyAlignment="1">
      <alignment horizontal="center" vertical="center"/>
    </xf>
    <xf numFmtId="0" fontId="12" fillId="4" borderId="2" xfId="0" applyFont="1" applyFill="1" applyBorder="1" applyAlignment="1">
      <alignment horizontal="left" vertical="center" indent="1"/>
    </xf>
    <xf numFmtId="0" fontId="13" fillId="8" borderId="2" xfId="0" applyFont="1" applyFill="1" applyBorder="1" applyAlignment="1">
      <alignment horizontal="left" vertical="center" indent="1"/>
    </xf>
    <xf numFmtId="165" fontId="1" fillId="5" borderId="2" xfId="0" applyNumberFormat="1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165" fontId="1" fillId="6" borderId="2" xfId="0" applyNumberFormat="1" applyFont="1" applyFill="1" applyBorder="1" applyAlignment="1">
      <alignment horizontal="center" vertical="center"/>
    </xf>
    <xf numFmtId="9" fontId="1" fillId="6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 indent="1"/>
    </xf>
    <xf numFmtId="0" fontId="9" fillId="3" borderId="0" xfId="0" applyFont="1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 indent="1"/>
    </xf>
    <xf numFmtId="0" fontId="20" fillId="5" borderId="2" xfId="0" applyFont="1" applyFill="1" applyBorder="1" applyAlignment="1">
      <alignment horizontal="left" vertical="center" indent="1"/>
    </xf>
    <xf numFmtId="0" fontId="14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 indent="1"/>
    </xf>
    <xf numFmtId="0" fontId="22" fillId="8" borderId="2" xfId="0" applyFont="1" applyFill="1" applyBorder="1" applyAlignment="1">
      <alignment horizontal="left" vertical="center" indent="1"/>
    </xf>
    <xf numFmtId="0" fontId="1" fillId="8" borderId="2" xfId="0" applyFont="1" applyFill="1" applyBorder="1" applyAlignment="1">
      <alignment horizontal="left" vertical="center" indent="1"/>
    </xf>
    <xf numFmtId="165" fontId="22" fillId="8" borderId="2" xfId="0" applyNumberFormat="1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left" vertical="center" wrapText="1" indent="1"/>
    </xf>
    <xf numFmtId="0" fontId="1" fillId="4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indent="1"/>
    </xf>
    <xf numFmtId="0" fontId="1" fillId="5" borderId="2" xfId="0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left" vertical="center" indent="1"/>
    </xf>
    <xf numFmtId="9" fontId="1" fillId="4" borderId="2" xfId="0" applyNumberFormat="1" applyFont="1" applyFill="1" applyBorder="1" applyAlignment="1">
      <alignment horizontal="center" vertical="center"/>
    </xf>
    <xf numFmtId="9" fontId="1" fillId="5" borderId="2" xfId="0" applyNumberFormat="1" applyFont="1" applyFill="1" applyBorder="1" applyAlignment="1">
      <alignment horizontal="center" vertical="center"/>
    </xf>
    <xf numFmtId="9" fontId="13" fillId="8" borderId="2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 indent="1"/>
    </xf>
    <xf numFmtId="0" fontId="1" fillId="6" borderId="4" xfId="0" applyFont="1" applyFill="1" applyBorder="1" applyAlignment="1">
      <alignment horizontal="left" vertical="center" indent="1"/>
    </xf>
    <xf numFmtId="0" fontId="1" fillId="8" borderId="4" xfId="0" applyFont="1" applyFill="1" applyBorder="1" applyAlignment="1">
      <alignment horizontal="left" vertical="center" indent="1"/>
    </xf>
    <xf numFmtId="0" fontId="1" fillId="5" borderId="4" xfId="0" applyFont="1" applyFill="1" applyBorder="1" applyAlignment="1">
      <alignment horizontal="left" vertical="center" indent="1"/>
    </xf>
    <xf numFmtId="0" fontId="1" fillId="3" borderId="4" xfId="0" applyFont="1" applyFill="1" applyBorder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5" fillId="2" borderId="0" xfId="0" applyFont="1" applyFill="1" applyAlignment="1">
      <alignment horizontal="left" vertical="center" indent="1"/>
    </xf>
    <xf numFmtId="165" fontId="16" fillId="2" borderId="0" xfId="0" applyNumberFormat="1" applyFont="1" applyFill="1" applyAlignment="1">
      <alignment horizontal="center" vertical="center"/>
    </xf>
    <xf numFmtId="0" fontId="1" fillId="4" borderId="2" xfId="0" applyFont="1" applyFill="1" applyBorder="1" applyAlignment="1">
      <alignment horizontal="left" vertical="center" indent="1"/>
    </xf>
    <xf numFmtId="0" fontId="12" fillId="4" borderId="2" xfId="0" applyFont="1" applyFill="1" applyBorder="1" applyAlignment="1">
      <alignment horizontal="left" vertical="center" indent="1"/>
    </xf>
    <xf numFmtId="165" fontId="1" fillId="4" borderId="2" xfId="0" applyNumberFormat="1" applyFont="1" applyFill="1" applyBorder="1" applyAlignment="1">
      <alignment horizontal="center" vertical="center"/>
    </xf>
    <xf numFmtId="9" fontId="1" fillId="6" borderId="2" xfId="0" applyNumberFormat="1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left" vertical="center" indent="1"/>
    </xf>
    <xf numFmtId="0" fontId="12" fillId="8" borderId="2" xfId="0" applyFont="1" applyFill="1" applyBorder="1" applyAlignment="1">
      <alignment horizontal="left" vertical="center" indent="1"/>
    </xf>
    <xf numFmtId="165" fontId="13" fillId="8" borderId="2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indent="1"/>
    </xf>
    <xf numFmtId="9" fontId="14" fillId="5" borderId="2" xfId="0" applyNumberFormat="1" applyFont="1" applyFill="1" applyBorder="1" applyAlignment="1">
      <alignment horizontal="center" vertical="center"/>
    </xf>
    <xf numFmtId="165" fontId="1" fillId="5" borderId="2" xfId="0" applyNumberFormat="1" applyFont="1" applyFill="1" applyBorder="1" applyAlignment="1">
      <alignment horizontal="center" vertical="center"/>
    </xf>
    <xf numFmtId="165" fontId="1" fillId="6" borderId="2" xfId="0" applyNumberFormat="1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/>
    </xf>
    <xf numFmtId="4" fontId="13" fillId="8" borderId="2" xfId="0" applyNumberFormat="1" applyFont="1" applyFill="1" applyBorder="1" applyAlignment="1">
      <alignment horizontal="center" vertical="center"/>
    </xf>
    <xf numFmtId="170" fontId="1" fillId="6" borderId="2" xfId="0" applyNumberFormat="1" applyFont="1" applyFill="1" applyBorder="1" applyAlignment="1">
      <alignment horizontal="center" vertical="center"/>
    </xf>
    <xf numFmtId="169" fontId="1" fillId="4" borderId="2" xfId="0" applyNumberFormat="1" applyFont="1" applyFill="1" applyBorder="1" applyAlignment="1">
      <alignment horizontal="center" vertical="center"/>
    </xf>
    <xf numFmtId="0" fontId="9" fillId="7" borderId="0" xfId="0" applyFont="1" applyFill="1" applyAlignment="1">
      <alignment horizontal="right" vertical="center"/>
    </xf>
    <xf numFmtId="1" fontId="1" fillId="6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indent="1"/>
    </xf>
    <xf numFmtId="164" fontId="8" fillId="2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167" fontId="8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  <xf numFmtId="0" fontId="18" fillId="3" borderId="1" xfId="0" applyFont="1" applyFill="1" applyBorder="1" applyAlignment="1">
      <alignment horizontal="center" vertical="center"/>
    </xf>
    <xf numFmtId="165" fontId="21" fillId="3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165" fontId="19" fillId="2" borderId="1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12" fillId="5" borderId="2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C"/>
      <rgbColor rgb="FFC0C0C0"/>
      <rgbColor rgb="FF6A788F"/>
      <rgbColor rgb="FF9999FF"/>
      <rgbColor rgb="FF993366"/>
      <rgbColor rgb="FFF4F6F9"/>
      <rgbColor rgb="FFEAF2FB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155C45"/>
      <rgbColor rgb="FF0000FF"/>
      <rgbColor rgb="FF00CCFF"/>
      <rgbColor rgb="FFE7F1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87"/>
      <rgbColor rgb="FF969696"/>
      <rgbColor rgb="FF16233B"/>
      <rgbColor rgb="FF339966"/>
      <rgbColor rgb="FF003300"/>
      <rgbColor rgb="FF1B2536"/>
      <rgbColor rgb="FF993300"/>
      <rgbColor rgb="FF993366"/>
      <rgbColor rgb="FF333399"/>
      <rgbColor rgb="FF2436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7"/>
  <sheetViews>
    <sheetView showGridLines="0" tabSelected="1" zoomScaleNormal="100" workbookViewId="0">
      <selection activeCell="M53" sqref="M53"/>
    </sheetView>
  </sheetViews>
  <sheetFormatPr baseColWidth="10" defaultColWidth="8.7109375" defaultRowHeight="15" x14ac:dyDescent="0.25"/>
  <cols>
    <col min="1" max="1" width="2.5703125" customWidth="1"/>
    <col min="2" max="2" width="23" bestFit="1" customWidth="1"/>
    <col min="3" max="3" width="10.5703125" bestFit="1" customWidth="1"/>
    <col min="4" max="4" width="9.42578125" customWidth="1"/>
    <col min="5" max="5" width="9.85546875" customWidth="1"/>
    <col min="6" max="6" width="17.140625" bestFit="1" customWidth="1"/>
    <col min="7" max="7" width="10.140625" bestFit="1" customWidth="1"/>
    <col min="8" max="8" width="13.28515625" bestFit="1" customWidth="1"/>
    <col min="9" max="9" width="10" bestFit="1" customWidth="1"/>
    <col min="10" max="10" width="2.5703125" customWidth="1"/>
  </cols>
  <sheetData>
    <row r="2" spans="1:9" ht="24" customHeight="1" x14ac:dyDescent="0.25">
      <c r="A2" s="81"/>
      <c r="B2" s="84" t="s">
        <v>0</v>
      </c>
      <c r="C2" s="84"/>
      <c r="D2" s="84"/>
      <c r="E2" s="84"/>
      <c r="F2" s="85" t="s">
        <v>1</v>
      </c>
      <c r="G2" s="85"/>
      <c r="H2" s="85"/>
      <c r="I2" s="85"/>
    </row>
    <row r="3" spans="1:9" ht="15.75" customHeight="1" x14ac:dyDescent="0.25">
      <c r="A3" s="81"/>
      <c r="B3" s="86" t="s">
        <v>2</v>
      </c>
      <c r="C3" s="86"/>
      <c r="D3" s="86"/>
      <c r="E3" s="86"/>
      <c r="F3" s="87" t="s">
        <v>3</v>
      </c>
      <c r="G3" s="87"/>
      <c r="H3" s="87"/>
      <c r="I3" s="87"/>
    </row>
    <row r="4" spans="1:9" ht="3.75" customHeight="1" x14ac:dyDescent="0.25">
      <c r="B4" s="81"/>
      <c r="C4" s="81"/>
      <c r="D4" s="81"/>
      <c r="E4" s="81"/>
      <c r="F4" s="81"/>
      <c r="G4" s="81"/>
      <c r="H4" s="81"/>
      <c r="I4" s="81"/>
    </row>
    <row r="6" spans="1:9" x14ac:dyDescent="0.25">
      <c r="B6" s="5" t="s">
        <v>4</v>
      </c>
    </row>
    <row r="7" spans="1:9" ht="15.75" customHeight="1" x14ac:dyDescent="0.25">
      <c r="B7" s="82" t="s">
        <v>5</v>
      </c>
      <c r="C7" s="82"/>
      <c r="D7" s="83" t="s">
        <v>6</v>
      </c>
      <c r="E7" s="83"/>
      <c r="F7" s="83" t="s">
        <v>7</v>
      </c>
      <c r="G7" s="83"/>
      <c r="H7" s="83" t="s">
        <v>8</v>
      </c>
      <c r="I7" s="83"/>
    </row>
    <row r="8" spans="1:9" ht="33.75" customHeight="1" x14ac:dyDescent="0.25">
      <c r="B8" s="76">
        <f>H52</f>
        <v>2691.352353963744</v>
      </c>
      <c r="C8" s="76"/>
      <c r="D8" s="77">
        <f>IFERROR(H52/D30,0)</f>
        <v>4.2719878634345143</v>
      </c>
      <c r="E8" s="77"/>
      <c r="F8" s="78">
        <f>D30</f>
        <v>630</v>
      </c>
      <c r="G8" s="78"/>
      <c r="H8" s="79">
        <f>H39</f>
        <v>82.504307359307347</v>
      </c>
      <c r="I8" s="79"/>
    </row>
    <row r="10" spans="1:9" x14ac:dyDescent="0.25">
      <c r="B10" s="80" t="s">
        <v>9</v>
      </c>
      <c r="C10" s="80"/>
      <c r="D10" s="80"/>
      <c r="E10" s="80"/>
      <c r="F10" s="80" t="s">
        <v>10</v>
      </c>
      <c r="G10" s="80"/>
      <c r="H10" s="80"/>
      <c r="I10" s="80"/>
    </row>
    <row r="11" spans="1:9" x14ac:dyDescent="0.25">
      <c r="B11" s="6" t="s">
        <v>11</v>
      </c>
      <c r="C11" s="57" t="s">
        <v>0</v>
      </c>
      <c r="D11" s="57"/>
      <c r="E11" s="57"/>
      <c r="F11" s="6" t="s">
        <v>12</v>
      </c>
      <c r="G11" s="57" t="s">
        <v>13</v>
      </c>
      <c r="H11" s="57"/>
      <c r="I11" s="57"/>
    </row>
    <row r="12" spans="1:9" x14ac:dyDescent="0.25">
      <c r="B12" s="7" t="s">
        <v>14</v>
      </c>
      <c r="C12" s="75" t="s">
        <v>15</v>
      </c>
      <c r="D12" s="75"/>
      <c r="E12" s="75"/>
      <c r="F12" s="7" t="s">
        <v>16</v>
      </c>
      <c r="G12" s="75" t="s">
        <v>17</v>
      </c>
      <c r="H12" s="75"/>
      <c r="I12" s="75"/>
    </row>
    <row r="13" spans="1:9" x14ac:dyDescent="0.25">
      <c r="B13" s="6" t="s">
        <v>18</v>
      </c>
      <c r="C13" s="57" t="s">
        <v>19</v>
      </c>
      <c r="D13" s="57"/>
      <c r="E13" s="57"/>
      <c r="F13" s="6" t="s">
        <v>20</v>
      </c>
      <c r="G13" s="57" t="s">
        <v>21</v>
      </c>
      <c r="H13" s="57"/>
      <c r="I13" s="57"/>
    </row>
    <row r="14" spans="1:9" x14ac:dyDescent="0.25">
      <c r="B14" s="7" t="s">
        <v>22</v>
      </c>
      <c r="C14" s="75" t="s">
        <v>23</v>
      </c>
      <c r="D14" s="75"/>
      <c r="E14" s="75"/>
      <c r="F14" s="7" t="s">
        <v>24</v>
      </c>
      <c r="G14" s="75" t="s">
        <v>25</v>
      </c>
      <c r="H14" s="75"/>
      <c r="I14" s="75"/>
    </row>
    <row r="15" spans="1:9" x14ac:dyDescent="0.25">
      <c r="B15" s="6" t="s">
        <v>26</v>
      </c>
      <c r="C15" s="57" t="s">
        <v>27</v>
      </c>
      <c r="D15" s="57"/>
      <c r="E15" s="57"/>
      <c r="F15" s="6" t="s">
        <v>28</v>
      </c>
      <c r="G15" s="57" t="s">
        <v>29</v>
      </c>
      <c r="H15" s="57"/>
      <c r="I15" s="57"/>
    </row>
    <row r="16" spans="1:9" x14ac:dyDescent="0.25">
      <c r="B16" s="7" t="s">
        <v>30</v>
      </c>
      <c r="C16" s="75" t="s">
        <v>31</v>
      </c>
      <c r="D16" s="75"/>
      <c r="E16" s="75"/>
      <c r="F16" s="7" t="s">
        <v>32</v>
      </c>
      <c r="G16" s="75" t="s">
        <v>33</v>
      </c>
      <c r="H16" s="75"/>
      <c r="I16" s="75"/>
    </row>
    <row r="18" spans="1:9" ht="21.75" customHeight="1" x14ac:dyDescent="0.25">
      <c r="A18" s="4"/>
      <c r="B18" s="64" t="s">
        <v>34</v>
      </c>
      <c r="C18" s="64"/>
      <c r="D18" s="64"/>
      <c r="E18" s="64"/>
      <c r="F18" s="64"/>
      <c r="G18" s="64"/>
      <c r="H18" s="64"/>
      <c r="I18" s="64"/>
    </row>
    <row r="19" spans="1:9" ht="30" customHeight="1" x14ac:dyDescent="0.25">
      <c r="B19" s="8" t="s">
        <v>35</v>
      </c>
      <c r="C19" s="9" t="s">
        <v>36</v>
      </c>
      <c r="D19" s="9" t="s">
        <v>37</v>
      </c>
      <c r="E19" s="9" t="s">
        <v>38</v>
      </c>
      <c r="F19" s="9" t="s">
        <v>39</v>
      </c>
      <c r="G19" s="9" t="s">
        <v>40</v>
      </c>
      <c r="H19" s="9" t="s">
        <v>41</v>
      </c>
      <c r="I19" s="9" t="s">
        <v>42</v>
      </c>
    </row>
    <row r="20" spans="1:9" x14ac:dyDescent="0.25">
      <c r="B20" s="10" t="s">
        <v>43</v>
      </c>
      <c r="C20" s="10" t="s">
        <v>44</v>
      </c>
      <c r="D20" s="11">
        <v>60</v>
      </c>
      <c r="E20" s="12">
        <f>IFERROR(VLOOKUP(B20,Referenz!$B$8:$C$17,2,FALSE()),"")</f>
        <v>200</v>
      </c>
      <c r="F20" s="13">
        <v>5</v>
      </c>
      <c r="G20" s="14">
        <f t="shared" ref="G20:G29" si="0">IFERROR(D20/E20,0)</f>
        <v>0.3</v>
      </c>
      <c r="H20" s="15">
        <f>IFERROR(F20*Referenz!$C$20,0)</f>
        <v>21.65</v>
      </c>
      <c r="I20" s="14">
        <f t="shared" ref="I20:I29" si="1">IFERROR(G20*H20,0)</f>
        <v>6.4949999999999992</v>
      </c>
    </row>
    <row r="21" spans="1:9" x14ac:dyDescent="0.25">
      <c r="B21" s="10" t="s">
        <v>45</v>
      </c>
      <c r="C21" s="10" t="s">
        <v>44</v>
      </c>
      <c r="D21" s="11">
        <v>240</v>
      </c>
      <c r="E21" s="16">
        <f>IFERROR(VLOOKUP(B21,Referenz!$B$8:$C$17,2,FALSE()),"")</f>
        <v>200</v>
      </c>
      <c r="F21" s="13">
        <v>5</v>
      </c>
      <c r="G21" s="17">
        <f t="shared" si="0"/>
        <v>1.2</v>
      </c>
      <c r="H21" s="18">
        <f>IFERROR(F21*Referenz!$C$20,0)</f>
        <v>21.65</v>
      </c>
      <c r="I21" s="17">
        <f t="shared" si="1"/>
        <v>25.979999999999997</v>
      </c>
    </row>
    <row r="22" spans="1:9" x14ac:dyDescent="0.25">
      <c r="B22" s="10" t="s">
        <v>46</v>
      </c>
      <c r="C22" s="10" t="s">
        <v>47</v>
      </c>
      <c r="D22" s="11">
        <v>45</v>
      </c>
      <c r="E22" s="12">
        <f>IFERROR(VLOOKUP(B22,Referenz!$B$8:$C$17,2,FALSE()),"")</f>
        <v>220</v>
      </c>
      <c r="F22" s="13">
        <v>3</v>
      </c>
      <c r="G22" s="14">
        <f t="shared" si="0"/>
        <v>0.20454545454545456</v>
      </c>
      <c r="H22" s="15">
        <f>IFERROR(F22*Referenz!$C$20,0)</f>
        <v>12.99</v>
      </c>
      <c r="I22" s="14">
        <f t="shared" si="1"/>
        <v>2.6570454545454547</v>
      </c>
    </row>
    <row r="23" spans="1:9" x14ac:dyDescent="0.25">
      <c r="B23" s="10" t="s">
        <v>48</v>
      </c>
      <c r="C23" s="10" t="s">
        <v>49</v>
      </c>
      <c r="D23" s="11">
        <v>40</v>
      </c>
      <c r="E23" s="16">
        <f>IFERROR(VLOOKUP(B23,Referenz!$B$8:$C$17,2,FALSE()),"")</f>
        <v>80</v>
      </c>
      <c r="F23" s="13">
        <v>5</v>
      </c>
      <c r="G23" s="17">
        <f t="shared" si="0"/>
        <v>0.5</v>
      </c>
      <c r="H23" s="18">
        <f>IFERROR(F23*Referenz!$C$20,0)</f>
        <v>21.65</v>
      </c>
      <c r="I23" s="17">
        <f t="shared" si="1"/>
        <v>10.824999999999999</v>
      </c>
    </row>
    <row r="24" spans="1:9" x14ac:dyDescent="0.25">
      <c r="B24" s="10" t="s">
        <v>50</v>
      </c>
      <c r="C24" s="10" t="s">
        <v>44</v>
      </c>
      <c r="D24" s="11">
        <v>55</v>
      </c>
      <c r="E24" s="12">
        <f>IFERROR(VLOOKUP(B24,Referenz!$B$8:$C$17,2,FALSE()),"")</f>
        <v>150</v>
      </c>
      <c r="F24" s="13">
        <v>5</v>
      </c>
      <c r="G24" s="14">
        <f t="shared" si="0"/>
        <v>0.36666666666666664</v>
      </c>
      <c r="H24" s="15">
        <f>IFERROR(F24*Referenz!$C$20,0)</f>
        <v>21.65</v>
      </c>
      <c r="I24" s="14">
        <f t="shared" si="1"/>
        <v>7.9383333333333326</v>
      </c>
    </row>
    <row r="25" spans="1:9" x14ac:dyDescent="0.25">
      <c r="B25" s="10" t="s">
        <v>51</v>
      </c>
      <c r="C25" s="10" t="s">
        <v>52</v>
      </c>
      <c r="D25" s="11">
        <v>120</v>
      </c>
      <c r="E25" s="16">
        <f>IFERROR(VLOOKUP(B25,Referenz!$B$8:$C$17,2,FALSE()),"")</f>
        <v>300</v>
      </c>
      <c r="F25" s="13">
        <v>5</v>
      </c>
      <c r="G25" s="17">
        <f t="shared" si="0"/>
        <v>0.4</v>
      </c>
      <c r="H25" s="18">
        <f>IFERROR(F25*Referenz!$C$20,0)</f>
        <v>21.65</v>
      </c>
      <c r="I25" s="17">
        <f t="shared" si="1"/>
        <v>8.66</v>
      </c>
    </row>
    <row r="26" spans="1:9" x14ac:dyDescent="0.25">
      <c r="B26" s="10" t="s">
        <v>53</v>
      </c>
      <c r="C26" s="10" t="s">
        <v>54</v>
      </c>
      <c r="D26" s="11">
        <v>50</v>
      </c>
      <c r="E26" s="12">
        <f>IFERROR(VLOOKUP(B26,Referenz!$B$8:$C$17,2,FALSE()),"")</f>
        <v>175</v>
      </c>
      <c r="F26" s="13">
        <v>3</v>
      </c>
      <c r="G26" s="14">
        <f t="shared" si="0"/>
        <v>0.2857142857142857</v>
      </c>
      <c r="H26" s="15">
        <f>IFERROR(F26*Referenz!$C$20,0)</f>
        <v>12.99</v>
      </c>
      <c r="I26" s="14">
        <f t="shared" si="1"/>
        <v>3.7114285714285713</v>
      </c>
    </row>
    <row r="27" spans="1:9" x14ac:dyDescent="0.25">
      <c r="B27" s="10" t="s">
        <v>55</v>
      </c>
      <c r="C27" s="10" t="s">
        <v>56</v>
      </c>
      <c r="D27" s="11">
        <v>20</v>
      </c>
      <c r="E27" s="16">
        <f>IFERROR(VLOOKUP(B27,Referenz!$B$8:$C$17,2,FALSE()),"")</f>
        <v>120</v>
      </c>
      <c r="F27" s="13">
        <v>5</v>
      </c>
      <c r="G27" s="17">
        <f t="shared" si="0"/>
        <v>0.16666666666666666</v>
      </c>
      <c r="H27" s="18">
        <f>IFERROR(F27*Referenz!$C$20,0)</f>
        <v>21.65</v>
      </c>
      <c r="I27" s="17">
        <f t="shared" si="1"/>
        <v>3.6083333333333329</v>
      </c>
    </row>
    <row r="28" spans="1:9" x14ac:dyDescent="0.25">
      <c r="B28" s="10"/>
      <c r="C28" s="10"/>
      <c r="D28" s="11"/>
      <c r="E28" s="12" t="str">
        <f>IFERROR(VLOOKUP(B28,Referenz!$B$8:$C$17,2,FALSE()),"")</f>
        <v/>
      </c>
      <c r="F28" s="13"/>
      <c r="G28" s="14">
        <f t="shared" si="0"/>
        <v>0</v>
      </c>
      <c r="H28" s="15">
        <f>IFERROR(F28*Referenz!$C$20,0)</f>
        <v>0</v>
      </c>
      <c r="I28" s="14">
        <f t="shared" si="1"/>
        <v>0</v>
      </c>
    </row>
    <row r="29" spans="1:9" x14ac:dyDescent="0.25">
      <c r="B29" s="10"/>
      <c r="C29" s="10"/>
      <c r="D29" s="11"/>
      <c r="E29" s="16" t="str">
        <f>IFERROR(VLOOKUP(B29,Referenz!$B$8:$C$17,2,FALSE()),"")</f>
        <v/>
      </c>
      <c r="F29" s="13"/>
      <c r="G29" s="17">
        <f t="shared" si="0"/>
        <v>0</v>
      </c>
      <c r="H29" s="18">
        <f>IFERROR(F29*Referenz!$C$20,0)</f>
        <v>0</v>
      </c>
      <c r="I29" s="17">
        <f t="shared" si="1"/>
        <v>0</v>
      </c>
    </row>
    <row r="30" spans="1:9" x14ac:dyDescent="0.25">
      <c r="B30" s="73" t="s">
        <v>57</v>
      </c>
      <c r="C30" s="73"/>
      <c r="D30" s="19">
        <f>SUM(D20:D29)</f>
        <v>630</v>
      </c>
      <c r="E30" s="20"/>
      <c r="F30" s="20"/>
      <c r="G30" s="20"/>
      <c r="H30" s="20"/>
      <c r="I30" s="21">
        <f>SUM(I20:I29)</f>
        <v>69.875140692640684</v>
      </c>
    </row>
    <row r="32" spans="1:9" ht="21.75" customHeight="1" x14ac:dyDescent="0.25">
      <c r="A32" s="4"/>
      <c r="B32" s="64" t="s">
        <v>58</v>
      </c>
      <c r="C32" s="64"/>
      <c r="D32" s="64"/>
      <c r="E32" s="64"/>
      <c r="F32" s="64"/>
      <c r="G32" s="64"/>
      <c r="H32" s="64"/>
      <c r="I32" s="64"/>
    </row>
    <row r="33" spans="1:9" x14ac:dyDescent="0.25">
      <c r="B33" s="57" t="s">
        <v>59</v>
      </c>
      <c r="C33" s="57"/>
      <c r="D33" s="57"/>
      <c r="E33" s="57"/>
      <c r="F33" s="58" t="s">
        <v>60</v>
      </c>
      <c r="G33" s="58"/>
      <c r="H33" s="74">
        <v>5</v>
      </c>
      <c r="I33" s="74"/>
    </row>
    <row r="34" spans="1:9" x14ac:dyDescent="0.25">
      <c r="B34" s="57" t="s">
        <v>61</v>
      </c>
      <c r="C34" s="57"/>
      <c r="D34" s="57"/>
      <c r="E34" s="57"/>
      <c r="F34" s="58" t="s">
        <v>62</v>
      </c>
      <c r="G34" s="58"/>
      <c r="H34" s="72">
        <f>H33*Referenz!$C$20</f>
        <v>21.65</v>
      </c>
      <c r="I34" s="72"/>
    </row>
    <row r="35" spans="1:9" x14ac:dyDescent="0.25">
      <c r="B35" s="57" t="s">
        <v>63</v>
      </c>
      <c r="C35" s="57"/>
      <c r="D35" s="57"/>
      <c r="E35" s="57"/>
      <c r="F35" s="58" t="s">
        <v>64</v>
      </c>
      <c r="G35" s="58"/>
      <c r="H35" s="71">
        <v>15</v>
      </c>
      <c r="I35" s="71"/>
    </row>
    <row r="36" spans="1:9" x14ac:dyDescent="0.25">
      <c r="B36" s="57" t="s">
        <v>65</v>
      </c>
      <c r="C36" s="57"/>
      <c r="D36" s="57"/>
      <c r="E36" s="57"/>
      <c r="F36" s="58" t="s">
        <v>66</v>
      </c>
      <c r="G36" s="58"/>
      <c r="H36" s="71">
        <v>20</v>
      </c>
      <c r="I36" s="71"/>
    </row>
    <row r="37" spans="1:9" x14ac:dyDescent="0.25">
      <c r="B37" s="57" t="s">
        <v>67</v>
      </c>
      <c r="C37" s="57"/>
      <c r="D37" s="57"/>
      <c r="E37" s="57"/>
      <c r="F37" s="58"/>
      <c r="G37" s="58"/>
      <c r="H37" s="69">
        <f>H35/60*H34</f>
        <v>5.4124999999999996</v>
      </c>
      <c r="I37" s="69"/>
    </row>
    <row r="38" spans="1:9" x14ac:dyDescent="0.25">
      <c r="B38" s="57" t="s">
        <v>68</v>
      </c>
      <c r="C38" s="57"/>
      <c r="D38" s="57"/>
      <c r="E38" s="57"/>
      <c r="F38" s="58"/>
      <c r="G38" s="58"/>
      <c r="H38" s="69">
        <f>H36/60*H34</f>
        <v>7.2166666666666659</v>
      </c>
      <c r="I38" s="69"/>
    </row>
    <row r="39" spans="1:9" x14ac:dyDescent="0.25">
      <c r="B39" s="61" t="s">
        <v>69</v>
      </c>
      <c r="C39" s="61"/>
      <c r="D39" s="61"/>
      <c r="E39" s="61"/>
      <c r="F39" s="62" t="s">
        <v>70</v>
      </c>
      <c r="G39" s="62"/>
      <c r="H39" s="70">
        <f>I30+H37+H38</f>
        <v>82.504307359307347</v>
      </c>
      <c r="I39" s="70"/>
    </row>
    <row r="42" spans="1:9" ht="21.75" customHeight="1" x14ac:dyDescent="0.25">
      <c r="A42" s="4"/>
      <c r="B42" s="64" t="s">
        <v>71</v>
      </c>
      <c r="C42" s="64"/>
      <c r="D42" s="64"/>
      <c r="E42" s="64"/>
      <c r="F42" s="64"/>
      <c r="G42" s="64"/>
      <c r="H42" s="64"/>
      <c r="I42" s="64"/>
    </row>
    <row r="43" spans="1:9" x14ac:dyDescent="0.25">
      <c r="B43" s="57" t="s">
        <v>72</v>
      </c>
      <c r="C43" s="57"/>
      <c r="D43" s="57"/>
      <c r="E43" s="57"/>
      <c r="F43" s="58" t="s">
        <v>73</v>
      </c>
      <c r="G43" s="58"/>
      <c r="H43" s="66">
        <f>Stundensatz!$D$16</f>
        <v>27.3125</v>
      </c>
      <c r="I43" s="66"/>
    </row>
    <row r="44" spans="1:9" x14ac:dyDescent="0.25">
      <c r="B44" s="57" t="s">
        <v>74</v>
      </c>
      <c r="C44" s="57"/>
      <c r="D44" s="57"/>
      <c r="E44" s="57"/>
      <c r="F44" s="58" t="s">
        <v>75</v>
      </c>
      <c r="G44" s="58"/>
      <c r="H44" s="59">
        <f>H39*H43</f>
        <v>2253.398894751082</v>
      </c>
      <c r="I44" s="59"/>
    </row>
    <row r="45" spans="1:9" x14ac:dyDescent="0.25">
      <c r="B45" s="57" t="s">
        <v>76</v>
      </c>
      <c r="C45" s="57"/>
      <c r="D45" s="57"/>
      <c r="E45" s="57"/>
      <c r="F45" s="67">
        <v>0.55000000000000004</v>
      </c>
      <c r="G45" s="67"/>
      <c r="H45" s="59">
        <f>F45*H34</f>
        <v>11.907500000000001</v>
      </c>
      <c r="I45" s="59"/>
    </row>
    <row r="46" spans="1:9" x14ac:dyDescent="0.25">
      <c r="B46" s="57" t="s">
        <v>77</v>
      </c>
      <c r="C46" s="57"/>
      <c r="D46" s="57"/>
      <c r="E46" s="57"/>
      <c r="F46" s="68">
        <v>75</v>
      </c>
      <c r="G46" s="68"/>
      <c r="H46" s="59">
        <f>F46</f>
        <v>75</v>
      </c>
      <c r="I46" s="59"/>
    </row>
    <row r="47" spans="1:9" x14ac:dyDescent="0.25">
      <c r="B47" s="61" t="s">
        <v>78</v>
      </c>
      <c r="C47" s="61"/>
      <c r="D47" s="61"/>
      <c r="E47" s="61"/>
      <c r="F47" s="62"/>
      <c r="G47" s="62"/>
      <c r="H47" s="63">
        <f>H44+H45+H46</f>
        <v>2340.3063947510818</v>
      </c>
      <c r="I47" s="63"/>
    </row>
    <row r="50" spans="1:9" ht="21.75" customHeight="1" x14ac:dyDescent="0.25">
      <c r="A50" s="4"/>
      <c r="B50" s="64" t="s">
        <v>79</v>
      </c>
      <c r="C50" s="64"/>
      <c r="D50" s="64"/>
      <c r="E50" s="64"/>
      <c r="F50" s="64"/>
      <c r="G50" s="64"/>
      <c r="H50" s="64"/>
      <c r="I50" s="64"/>
    </row>
    <row r="51" spans="1:9" x14ac:dyDescent="0.25">
      <c r="B51" s="57" t="s">
        <v>80</v>
      </c>
      <c r="C51" s="57"/>
      <c r="D51" s="57"/>
      <c r="E51" s="57"/>
      <c r="F51" s="65">
        <f>Stundensatz!$D$18</f>
        <v>0.15</v>
      </c>
      <c r="G51" s="65"/>
      <c r="H51" s="66"/>
      <c r="I51" s="66"/>
    </row>
    <row r="52" spans="1:9" ht="15.75" x14ac:dyDescent="0.25">
      <c r="B52" s="55" t="s">
        <v>5</v>
      </c>
      <c r="C52" s="55"/>
      <c r="D52" s="55"/>
      <c r="E52" s="55"/>
      <c r="F52" s="55"/>
      <c r="G52" s="55"/>
      <c r="H52" s="56">
        <f>H47*(1+F51)</f>
        <v>2691.352353963744</v>
      </c>
      <c r="I52" s="56"/>
    </row>
    <row r="53" spans="1:9" x14ac:dyDescent="0.25">
      <c r="B53" s="57" t="s">
        <v>81</v>
      </c>
      <c r="C53" s="57"/>
      <c r="D53" s="57"/>
      <c r="E53" s="57"/>
      <c r="F53" s="60">
        <v>0.19</v>
      </c>
      <c r="G53" s="60"/>
      <c r="H53" s="59">
        <f>H52*F53</f>
        <v>511.35694725311134</v>
      </c>
      <c r="I53" s="59"/>
    </row>
    <row r="54" spans="1:9" ht="15.75" x14ac:dyDescent="0.25">
      <c r="B54" s="55" t="s">
        <v>82</v>
      </c>
      <c r="C54" s="55"/>
      <c r="D54" s="55"/>
      <c r="E54" s="55"/>
      <c r="F54" s="55"/>
      <c r="G54" s="55"/>
      <c r="H54" s="56">
        <f>H52+H53</f>
        <v>3202.7093012168552</v>
      </c>
      <c r="I54" s="56"/>
    </row>
    <row r="55" spans="1:9" x14ac:dyDescent="0.25">
      <c r="B55" s="57" t="s">
        <v>83</v>
      </c>
      <c r="C55" s="57"/>
      <c r="D55" s="57"/>
      <c r="E55" s="57"/>
      <c r="F55" s="58" t="s">
        <v>84</v>
      </c>
      <c r="G55" s="58"/>
      <c r="H55" s="59">
        <f>H52*12</f>
        <v>32296.228247564926</v>
      </c>
      <c r="I55" s="59"/>
    </row>
    <row r="57" spans="1:9" x14ac:dyDescent="0.25">
      <c r="B57" s="54" t="s">
        <v>85</v>
      </c>
      <c r="C57" s="54"/>
      <c r="D57" s="54"/>
      <c r="E57" s="54"/>
      <c r="F57" s="54"/>
      <c r="G57" s="54"/>
      <c r="H57" s="54"/>
      <c r="I57" s="54"/>
    </row>
  </sheetData>
  <mergeCells count="83">
    <mergeCell ref="A2:A3"/>
    <mergeCell ref="B2:E2"/>
    <mergeCell ref="F2:I2"/>
    <mergeCell ref="B3:E3"/>
    <mergeCell ref="F3:I3"/>
    <mergeCell ref="B4:I4"/>
    <mergeCell ref="B7:C7"/>
    <mergeCell ref="D7:E7"/>
    <mergeCell ref="F7:G7"/>
    <mergeCell ref="H7:I7"/>
    <mergeCell ref="B8:C8"/>
    <mergeCell ref="D8:E8"/>
    <mergeCell ref="F8:G8"/>
    <mergeCell ref="H8:I8"/>
    <mergeCell ref="B10:E10"/>
    <mergeCell ref="F10:I10"/>
    <mergeCell ref="C11:E11"/>
    <mergeCell ref="G11:I11"/>
    <mergeCell ref="C12:E12"/>
    <mergeCell ref="G12:I12"/>
    <mergeCell ref="C13:E13"/>
    <mergeCell ref="G13:I13"/>
    <mergeCell ref="C14:E14"/>
    <mergeCell ref="G14:I14"/>
    <mergeCell ref="C15:E15"/>
    <mergeCell ref="G15:I15"/>
    <mergeCell ref="C16:E16"/>
    <mergeCell ref="G16:I16"/>
    <mergeCell ref="B18:I18"/>
    <mergeCell ref="B30:C30"/>
    <mergeCell ref="B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B46:E46"/>
    <mergeCell ref="F46:G46"/>
    <mergeCell ref="H46:I46"/>
    <mergeCell ref="B47:E47"/>
    <mergeCell ref="F47:G47"/>
    <mergeCell ref="H47:I47"/>
    <mergeCell ref="B50:I50"/>
    <mergeCell ref="B51:E51"/>
    <mergeCell ref="F51:G51"/>
    <mergeCell ref="H51:I51"/>
    <mergeCell ref="B52:G52"/>
    <mergeCell ref="H52:I52"/>
    <mergeCell ref="B53:E53"/>
    <mergeCell ref="F53:G53"/>
    <mergeCell ref="H53:I53"/>
    <mergeCell ref="B57:I57"/>
    <mergeCell ref="B54:G54"/>
    <mergeCell ref="H54:I54"/>
    <mergeCell ref="B55:E55"/>
    <mergeCell ref="F55:G55"/>
    <mergeCell ref="H55:I55"/>
  </mergeCells>
  <printOptions horizontalCentered="1"/>
  <pageMargins left="0.35" right="0.35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Referenz!$B$8:$B$17</xm:f>
          </x14:formula1>
          <x14:formula2>
            <xm:f>0</xm:f>
          </x14:formula2>
          <xm:sqref>B20:B29</xm:sqref>
        </x14:dataValidation>
        <x14:dataValidation type="list" allowBlank="1" xr:uid="{00000000-0002-0000-0000-000001000000}">
          <x14:formula1>
            <xm:f>Referenz!$G$8:$G$17</xm:f>
          </x14:formula1>
          <x14:formula2>
            <xm:f>0</xm:f>
          </x14:formula2>
          <xm:sqref>C20:C29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24"/>
  <sheetViews>
    <sheetView showGridLines="0" zoomScaleNormal="100" workbookViewId="0"/>
  </sheetViews>
  <sheetFormatPr baseColWidth="10" defaultColWidth="8.7109375" defaultRowHeight="15" x14ac:dyDescent="0.25"/>
  <cols>
    <col min="1" max="1" width="2.5703125" customWidth="1"/>
    <col min="2" max="2" width="38" customWidth="1"/>
    <col min="3" max="3" width="3" customWidth="1"/>
    <col min="4" max="4" width="13" customWidth="1"/>
    <col min="5" max="5" width="11" customWidth="1"/>
    <col min="6" max="6" width="34" customWidth="1"/>
    <col min="7" max="7" width="3" customWidth="1"/>
    <col min="8" max="8" width="22" customWidth="1"/>
    <col min="9" max="9" width="16" customWidth="1"/>
    <col min="10" max="10" width="2.5703125" customWidth="1"/>
  </cols>
  <sheetData>
    <row r="2" spans="1:9" ht="24" customHeight="1" x14ac:dyDescent="0.25">
      <c r="A2" s="81"/>
      <c r="B2" s="84" t="s">
        <v>0</v>
      </c>
      <c r="C2" s="84"/>
      <c r="D2" s="84"/>
      <c r="E2" s="84"/>
      <c r="F2" s="85" t="s">
        <v>86</v>
      </c>
      <c r="G2" s="85"/>
      <c r="H2" s="85"/>
      <c r="I2" s="85"/>
    </row>
    <row r="3" spans="1:9" ht="15.75" customHeight="1" x14ac:dyDescent="0.25">
      <c r="A3" s="81"/>
      <c r="B3" s="86" t="s">
        <v>87</v>
      </c>
      <c r="C3" s="86"/>
      <c r="D3" s="86"/>
      <c r="E3" s="86"/>
      <c r="F3" s="87"/>
      <c r="G3" s="87"/>
      <c r="H3" s="87"/>
      <c r="I3" s="87"/>
    </row>
    <row r="4" spans="1:9" ht="3.75" customHeight="1" x14ac:dyDescent="0.25">
      <c r="B4" s="81"/>
      <c r="C4" s="81"/>
      <c r="D4" s="81"/>
      <c r="E4" s="81"/>
      <c r="F4" s="81"/>
      <c r="G4" s="81"/>
      <c r="H4" s="81"/>
      <c r="I4" s="81"/>
    </row>
    <row r="6" spans="1:9" ht="21.75" customHeight="1" x14ac:dyDescent="0.25">
      <c r="A6" s="4"/>
      <c r="B6" s="64" t="s">
        <v>88</v>
      </c>
      <c r="C6" s="64"/>
      <c r="D6" s="64"/>
      <c r="E6" s="64"/>
      <c r="F6" s="64"/>
      <c r="G6" s="64"/>
      <c r="H6" s="64"/>
      <c r="I6" s="64"/>
    </row>
    <row r="7" spans="1:9" x14ac:dyDescent="0.25">
      <c r="B7" s="3" t="s">
        <v>89</v>
      </c>
      <c r="C7" s="28"/>
      <c r="D7" s="29" t="s">
        <v>90</v>
      </c>
      <c r="E7" s="29" t="s">
        <v>91</v>
      </c>
      <c r="F7" s="3" t="s">
        <v>92</v>
      </c>
      <c r="H7" s="82" t="s">
        <v>93</v>
      </c>
      <c r="I7" s="82"/>
    </row>
    <row r="8" spans="1:9" ht="25.5" x14ac:dyDescent="0.25">
      <c r="B8" s="2" t="s">
        <v>94</v>
      </c>
      <c r="C8" s="2"/>
      <c r="D8" s="26">
        <v>15</v>
      </c>
      <c r="E8" s="30" t="s">
        <v>95</v>
      </c>
      <c r="F8" s="31" t="s">
        <v>96</v>
      </c>
      <c r="H8" s="92" t="s">
        <v>97</v>
      </c>
      <c r="I8" s="92"/>
    </row>
    <row r="9" spans="1:9" ht="30" customHeight="1" x14ac:dyDescent="0.25">
      <c r="B9" s="2" t="s">
        <v>98</v>
      </c>
      <c r="C9" s="2"/>
      <c r="D9" s="27">
        <v>0.25</v>
      </c>
      <c r="E9" s="30" t="s">
        <v>99</v>
      </c>
      <c r="F9" s="31" t="s">
        <v>100</v>
      </c>
      <c r="H9" s="93">
        <f>D16</f>
        <v>27.3125</v>
      </c>
      <c r="I9" s="93"/>
    </row>
    <row r="10" spans="1:9" x14ac:dyDescent="0.25">
      <c r="B10" s="32" t="s">
        <v>101</v>
      </c>
      <c r="C10" s="1"/>
      <c r="D10" s="24">
        <f>D8*D9</f>
        <v>3.75</v>
      </c>
      <c r="E10" s="33" t="s">
        <v>95</v>
      </c>
      <c r="F10" s="34"/>
      <c r="H10" s="89"/>
      <c r="I10" s="89"/>
    </row>
    <row r="11" spans="1:9" x14ac:dyDescent="0.25">
      <c r="B11" s="32" t="s">
        <v>102</v>
      </c>
      <c r="C11" s="1"/>
      <c r="D11" s="24">
        <f>D8+D10</f>
        <v>18.75</v>
      </c>
      <c r="E11" s="33" t="s">
        <v>95</v>
      </c>
      <c r="F11" s="34"/>
      <c r="H11" s="90" t="s">
        <v>103</v>
      </c>
      <c r="I11" s="90"/>
    </row>
    <row r="12" spans="1:9" ht="24" customHeight="1" x14ac:dyDescent="0.25">
      <c r="B12" s="2" t="s">
        <v>104</v>
      </c>
      <c r="C12" s="2"/>
      <c r="D12" s="27">
        <v>0.27</v>
      </c>
      <c r="E12" s="30" t="s">
        <v>99</v>
      </c>
      <c r="F12" s="31" t="s">
        <v>105</v>
      </c>
      <c r="H12" s="91">
        <f>D16*(1+D18)</f>
        <v>31.409374999999997</v>
      </c>
      <c r="I12" s="91"/>
    </row>
    <row r="13" spans="1:9" x14ac:dyDescent="0.25">
      <c r="B13" s="32" t="s">
        <v>106</v>
      </c>
      <c r="C13" s="1"/>
      <c r="D13" s="24">
        <f>D11*D12</f>
        <v>5.0625</v>
      </c>
      <c r="E13" s="33" t="s">
        <v>95</v>
      </c>
      <c r="F13" s="34"/>
    </row>
    <row r="14" spans="1:9" x14ac:dyDescent="0.25">
      <c r="B14" s="32" t="s">
        <v>107</v>
      </c>
      <c r="C14" s="1"/>
      <c r="D14" s="24">
        <f>D11+D13</f>
        <v>23.8125</v>
      </c>
      <c r="E14" s="33" t="s">
        <v>95</v>
      </c>
      <c r="F14" s="34"/>
    </row>
    <row r="15" spans="1:9" ht="25.5" x14ac:dyDescent="0.25">
      <c r="B15" s="2" t="s">
        <v>108</v>
      </c>
      <c r="C15" s="2"/>
      <c r="D15" s="26">
        <v>3.5</v>
      </c>
      <c r="E15" s="30" t="s">
        <v>95</v>
      </c>
      <c r="F15" s="31" t="s">
        <v>109</v>
      </c>
    </row>
    <row r="16" spans="1:9" ht="25.5" x14ac:dyDescent="0.25">
      <c r="B16" s="35" t="s">
        <v>110</v>
      </c>
      <c r="C16" s="36"/>
      <c r="D16" s="37">
        <f>D14+D15</f>
        <v>27.3125</v>
      </c>
      <c r="E16" s="38" t="s">
        <v>95</v>
      </c>
      <c r="F16" s="39" t="s">
        <v>111</v>
      </c>
    </row>
    <row r="18" spans="1:9" x14ac:dyDescent="0.25">
      <c r="B18" s="2" t="s">
        <v>112</v>
      </c>
      <c r="C18" s="2"/>
      <c r="D18" s="27">
        <v>0.15</v>
      </c>
      <c r="E18" s="30" t="s">
        <v>99</v>
      </c>
      <c r="F18" s="31" t="s">
        <v>113</v>
      </c>
    </row>
    <row r="19" spans="1:9" ht="25.5" x14ac:dyDescent="0.25">
      <c r="B19" s="32" t="s">
        <v>114</v>
      </c>
      <c r="C19" s="1"/>
      <c r="D19" s="24">
        <f>D16*(1+D18)</f>
        <v>31.409374999999997</v>
      </c>
      <c r="E19" s="33" t="s">
        <v>95</v>
      </c>
      <c r="F19" s="34" t="s">
        <v>115</v>
      </c>
    </row>
    <row r="21" spans="1:9" ht="21.75" customHeight="1" x14ac:dyDescent="0.25">
      <c r="A21" s="4"/>
      <c r="B21" s="64" t="s">
        <v>116</v>
      </c>
      <c r="C21" s="64"/>
      <c r="D21" s="64"/>
      <c r="E21" s="64"/>
      <c r="F21" s="64"/>
      <c r="G21" s="64"/>
      <c r="H21" s="64"/>
      <c r="I21" s="64"/>
    </row>
    <row r="22" spans="1:9" x14ac:dyDescent="0.25">
      <c r="B22" s="88" t="s">
        <v>117</v>
      </c>
      <c r="C22" s="88"/>
      <c r="D22" s="88"/>
      <c r="E22" s="88"/>
      <c r="F22" s="88"/>
    </row>
    <row r="23" spans="1:9" x14ac:dyDescent="0.25">
      <c r="B23" s="88" t="s">
        <v>118</v>
      </c>
      <c r="C23" s="88"/>
      <c r="D23" s="88"/>
      <c r="E23" s="88"/>
      <c r="F23" s="88"/>
    </row>
    <row r="24" spans="1:9" x14ac:dyDescent="0.25">
      <c r="B24" s="88" t="s">
        <v>119</v>
      </c>
      <c r="C24" s="88"/>
      <c r="D24" s="88"/>
      <c r="E24" s="88"/>
      <c r="F24" s="88"/>
    </row>
  </sheetData>
  <mergeCells count="17">
    <mergeCell ref="A2:A3"/>
    <mergeCell ref="B2:E2"/>
    <mergeCell ref="F2:I2"/>
    <mergeCell ref="B3:E3"/>
    <mergeCell ref="F3:I3"/>
    <mergeCell ref="B4:I4"/>
    <mergeCell ref="B6:I6"/>
    <mergeCell ref="H7:I7"/>
    <mergeCell ref="H8:I8"/>
    <mergeCell ref="H9:I9"/>
    <mergeCell ref="B23:F23"/>
    <mergeCell ref="B24:F24"/>
    <mergeCell ref="H10:I10"/>
    <mergeCell ref="H11:I11"/>
    <mergeCell ref="H12:I12"/>
    <mergeCell ref="B21:I21"/>
    <mergeCell ref="B22:F22"/>
  </mergeCells>
  <printOptions horizontalCentered="1"/>
  <pageMargins left="0.35" right="0.35" top="0.5" bottom="0.5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35"/>
  <sheetViews>
    <sheetView showGridLines="0" zoomScaleNormal="100" workbookViewId="0"/>
  </sheetViews>
  <sheetFormatPr baseColWidth="10" defaultColWidth="8.7109375" defaultRowHeight="15" x14ac:dyDescent="0.25"/>
  <cols>
    <col min="1" max="1" width="2.5703125" customWidth="1"/>
    <col min="2" max="2" width="30" customWidth="1"/>
    <col min="3" max="4" width="15" customWidth="1"/>
    <col min="5" max="5" width="24" customWidth="1"/>
    <col min="6" max="6" width="3" customWidth="1"/>
    <col min="7" max="8" width="22" customWidth="1"/>
    <col min="10" max="10" width="2.5703125" customWidth="1"/>
  </cols>
  <sheetData>
    <row r="2" spans="1:9" ht="24" customHeight="1" x14ac:dyDescent="0.25">
      <c r="A2" s="81"/>
      <c r="B2" s="84" t="s">
        <v>0</v>
      </c>
      <c r="C2" s="84"/>
      <c r="D2" s="84"/>
      <c r="E2" s="84"/>
      <c r="F2" s="85" t="s">
        <v>120</v>
      </c>
      <c r="G2" s="85"/>
      <c r="H2" s="85"/>
      <c r="I2" s="85"/>
    </row>
    <row r="3" spans="1:9" ht="15.75" customHeight="1" x14ac:dyDescent="0.25">
      <c r="A3" s="81"/>
      <c r="B3" s="86" t="s">
        <v>121</v>
      </c>
      <c r="C3" s="86"/>
      <c r="D3" s="86"/>
      <c r="E3" s="86"/>
      <c r="F3" s="87"/>
      <c r="G3" s="87"/>
      <c r="H3" s="87"/>
      <c r="I3" s="87"/>
    </row>
    <row r="4" spans="1:9" ht="3.75" customHeight="1" x14ac:dyDescent="0.25">
      <c r="B4" s="81"/>
      <c r="C4" s="81"/>
      <c r="D4" s="81"/>
      <c r="E4" s="81"/>
      <c r="F4" s="81"/>
      <c r="G4" s="81"/>
      <c r="H4" s="81"/>
      <c r="I4" s="81"/>
    </row>
    <row r="6" spans="1:9" ht="21.75" customHeight="1" x14ac:dyDescent="0.25">
      <c r="A6" s="4"/>
      <c r="B6" s="64" t="s">
        <v>122</v>
      </c>
      <c r="C6" s="64"/>
      <c r="D6" s="64"/>
      <c r="E6" s="64"/>
      <c r="G6" s="64" t="s">
        <v>123</v>
      </c>
      <c r="H6" s="64"/>
    </row>
    <row r="7" spans="1:9" x14ac:dyDescent="0.25">
      <c r="B7" s="8" t="s">
        <v>35</v>
      </c>
      <c r="C7" s="9" t="s">
        <v>124</v>
      </c>
      <c r="D7" s="9" t="s">
        <v>125</v>
      </c>
      <c r="E7" s="9" t="s">
        <v>126</v>
      </c>
      <c r="G7" s="29" t="s">
        <v>127</v>
      </c>
      <c r="H7" s="29" t="s">
        <v>128</v>
      </c>
    </row>
    <row r="8" spans="1:9" x14ac:dyDescent="0.25">
      <c r="B8" s="2" t="s">
        <v>43</v>
      </c>
      <c r="C8" s="12">
        <v>200</v>
      </c>
      <c r="D8" s="30" t="s">
        <v>129</v>
      </c>
      <c r="E8" s="22" t="s">
        <v>130</v>
      </c>
      <c r="G8" s="40" t="s">
        <v>44</v>
      </c>
      <c r="H8" s="40" t="s">
        <v>25</v>
      </c>
    </row>
    <row r="9" spans="1:9" x14ac:dyDescent="0.25">
      <c r="B9" s="1" t="s">
        <v>45</v>
      </c>
      <c r="C9" s="16">
        <v>200</v>
      </c>
      <c r="D9" s="33" t="s">
        <v>131</v>
      </c>
      <c r="E9" s="41" t="s">
        <v>132</v>
      </c>
      <c r="G9" s="42" t="s">
        <v>52</v>
      </c>
      <c r="H9" s="42" t="s">
        <v>133</v>
      </c>
    </row>
    <row r="10" spans="1:9" x14ac:dyDescent="0.25">
      <c r="B10" s="2" t="s">
        <v>46</v>
      </c>
      <c r="C10" s="12">
        <v>220</v>
      </c>
      <c r="D10" s="30" t="s">
        <v>134</v>
      </c>
      <c r="E10" s="22" t="s">
        <v>135</v>
      </c>
      <c r="G10" s="40" t="s">
        <v>56</v>
      </c>
      <c r="H10" s="40" t="s">
        <v>136</v>
      </c>
    </row>
    <row r="11" spans="1:9" x14ac:dyDescent="0.25">
      <c r="B11" s="1" t="s">
        <v>48</v>
      </c>
      <c r="C11" s="16">
        <v>80</v>
      </c>
      <c r="D11" s="33" t="s">
        <v>137</v>
      </c>
      <c r="E11" s="41" t="s">
        <v>138</v>
      </c>
      <c r="G11" s="42" t="s">
        <v>49</v>
      </c>
      <c r="H11" s="42" t="s">
        <v>139</v>
      </c>
    </row>
    <row r="12" spans="1:9" x14ac:dyDescent="0.25">
      <c r="B12" s="2" t="s">
        <v>50</v>
      </c>
      <c r="C12" s="12">
        <v>150</v>
      </c>
      <c r="D12" s="30" t="s">
        <v>140</v>
      </c>
      <c r="E12" s="22" t="s">
        <v>141</v>
      </c>
      <c r="G12" s="40" t="s">
        <v>54</v>
      </c>
      <c r="H12" s="40"/>
    </row>
    <row r="13" spans="1:9" x14ac:dyDescent="0.25">
      <c r="B13" s="1" t="s">
        <v>55</v>
      </c>
      <c r="C13" s="16">
        <v>120</v>
      </c>
      <c r="D13" s="33" t="s">
        <v>142</v>
      </c>
      <c r="E13" s="41" t="s">
        <v>143</v>
      </c>
      <c r="G13" s="42" t="s">
        <v>144</v>
      </c>
      <c r="H13" s="42"/>
    </row>
    <row r="14" spans="1:9" x14ac:dyDescent="0.25">
      <c r="B14" s="2" t="s">
        <v>51</v>
      </c>
      <c r="C14" s="12">
        <v>300</v>
      </c>
      <c r="D14" s="30" t="s">
        <v>145</v>
      </c>
      <c r="E14" s="22" t="s">
        <v>146</v>
      </c>
      <c r="G14" s="40" t="s">
        <v>47</v>
      </c>
      <c r="H14" s="40"/>
    </row>
    <row r="15" spans="1:9" x14ac:dyDescent="0.25">
      <c r="B15" s="1" t="s">
        <v>53</v>
      </c>
      <c r="C15" s="16">
        <v>175</v>
      </c>
      <c r="D15" s="33" t="s">
        <v>147</v>
      </c>
      <c r="E15" s="41" t="s">
        <v>148</v>
      </c>
      <c r="G15" s="42" t="s">
        <v>149</v>
      </c>
      <c r="H15" s="42"/>
    </row>
    <row r="16" spans="1:9" x14ac:dyDescent="0.25">
      <c r="B16" s="2" t="s">
        <v>150</v>
      </c>
      <c r="C16" s="12">
        <v>250</v>
      </c>
      <c r="D16" s="30" t="s">
        <v>151</v>
      </c>
      <c r="E16" s="22" t="s">
        <v>152</v>
      </c>
      <c r="G16" s="40" t="s">
        <v>153</v>
      </c>
      <c r="H16" s="40"/>
    </row>
    <row r="17" spans="1:8" x14ac:dyDescent="0.25">
      <c r="B17" s="1" t="s">
        <v>154</v>
      </c>
      <c r="C17" s="16">
        <v>400</v>
      </c>
      <c r="D17" s="33" t="s">
        <v>155</v>
      </c>
      <c r="E17" s="41" t="s">
        <v>156</v>
      </c>
      <c r="G17" s="42" t="s">
        <v>157</v>
      </c>
      <c r="H17" s="42"/>
    </row>
    <row r="19" spans="1:8" ht="21.75" customHeight="1" x14ac:dyDescent="0.25">
      <c r="A19" s="4"/>
      <c r="B19" s="64" t="s">
        <v>158</v>
      </c>
      <c r="C19" s="64"/>
      <c r="D19" s="64"/>
      <c r="E19" s="64"/>
    </row>
    <row r="20" spans="1:8" x14ac:dyDescent="0.25">
      <c r="B20" s="32" t="s">
        <v>159</v>
      </c>
      <c r="C20" s="43">
        <v>4.33</v>
      </c>
      <c r="D20" s="96" t="s">
        <v>160</v>
      </c>
      <c r="E20" s="96"/>
    </row>
    <row r="22" spans="1:8" ht="21.75" customHeight="1" x14ac:dyDescent="0.25">
      <c r="A22" s="4"/>
      <c r="B22" s="64" t="s">
        <v>161</v>
      </c>
      <c r="C22" s="64"/>
      <c r="D22" s="64"/>
      <c r="E22" s="64"/>
    </row>
    <row r="23" spans="1:8" ht="25.5" x14ac:dyDescent="0.25">
      <c r="B23" s="8" t="s">
        <v>162</v>
      </c>
      <c r="C23" s="9" t="s">
        <v>163</v>
      </c>
      <c r="D23" s="9" t="s">
        <v>164</v>
      </c>
    </row>
    <row r="24" spans="1:8" x14ac:dyDescent="0.25">
      <c r="B24" s="44" t="s">
        <v>165</v>
      </c>
      <c r="C24" s="25">
        <v>15</v>
      </c>
      <c r="D24" s="58" t="s">
        <v>166</v>
      </c>
      <c r="E24" s="58"/>
    </row>
    <row r="25" spans="1:8" x14ac:dyDescent="0.25">
      <c r="B25" s="32" t="s">
        <v>167</v>
      </c>
      <c r="C25" s="24">
        <v>18.399999999999999</v>
      </c>
      <c r="D25" s="96" t="s">
        <v>168</v>
      </c>
      <c r="E25" s="96"/>
    </row>
    <row r="26" spans="1:8" x14ac:dyDescent="0.25">
      <c r="B26" s="2" t="s">
        <v>169</v>
      </c>
      <c r="C26" s="25">
        <v>13.9</v>
      </c>
      <c r="D26" s="58" t="s">
        <v>170</v>
      </c>
      <c r="E26" s="58"/>
    </row>
    <row r="28" spans="1:8" ht="21.75" customHeight="1" x14ac:dyDescent="0.25">
      <c r="A28" s="4"/>
      <c r="B28" s="64" t="s">
        <v>171</v>
      </c>
      <c r="C28" s="64"/>
      <c r="D28" s="64"/>
      <c r="E28" s="64"/>
    </row>
    <row r="29" spans="1:8" x14ac:dyDescent="0.25">
      <c r="B29" s="3" t="s">
        <v>172</v>
      </c>
      <c r="C29" s="29" t="s">
        <v>173</v>
      </c>
      <c r="D29" s="95"/>
      <c r="E29" s="95"/>
    </row>
    <row r="30" spans="1:8" x14ac:dyDescent="0.25">
      <c r="B30" s="2" t="s">
        <v>174</v>
      </c>
      <c r="C30" s="45">
        <v>9.2999999999999999E-2</v>
      </c>
      <c r="D30" s="57"/>
      <c r="E30" s="57"/>
    </row>
    <row r="31" spans="1:8" x14ac:dyDescent="0.25">
      <c r="B31" s="1" t="s">
        <v>175</v>
      </c>
      <c r="C31" s="46">
        <v>7.2999999999999995E-2</v>
      </c>
      <c r="D31" s="75"/>
      <c r="E31" s="75"/>
    </row>
    <row r="32" spans="1:8" x14ac:dyDescent="0.25">
      <c r="B32" s="2" t="s">
        <v>176</v>
      </c>
      <c r="C32" s="45">
        <v>1.7999999999999999E-2</v>
      </c>
      <c r="D32" s="57"/>
      <c r="E32" s="57"/>
    </row>
    <row r="33" spans="2:5" x14ac:dyDescent="0.25">
      <c r="B33" s="1" t="s">
        <v>177</v>
      </c>
      <c r="C33" s="46">
        <v>1.2999999999999999E-2</v>
      </c>
      <c r="D33" s="75"/>
      <c r="E33" s="75"/>
    </row>
    <row r="34" spans="2:5" x14ac:dyDescent="0.25">
      <c r="B34" s="2" t="s">
        <v>178</v>
      </c>
      <c r="C34" s="45">
        <v>0.05</v>
      </c>
      <c r="D34" s="57"/>
      <c r="E34" s="57"/>
    </row>
    <row r="35" spans="2:5" x14ac:dyDescent="0.25">
      <c r="B35" s="23" t="s">
        <v>179</v>
      </c>
      <c r="C35" s="47">
        <f>SUM(C30:C34)</f>
        <v>0.247</v>
      </c>
      <c r="D35" s="94"/>
      <c r="E35" s="94"/>
    </row>
  </sheetData>
  <mergeCells count="22">
    <mergeCell ref="A2:A3"/>
    <mergeCell ref="B2:E2"/>
    <mergeCell ref="F2:I2"/>
    <mergeCell ref="B3:E3"/>
    <mergeCell ref="F3:I3"/>
    <mergeCell ref="B4:I4"/>
    <mergeCell ref="B6:E6"/>
    <mergeCell ref="G6:H6"/>
    <mergeCell ref="B19:E19"/>
    <mergeCell ref="D20:E20"/>
    <mergeCell ref="B22:E22"/>
    <mergeCell ref="D24:E24"/>
    <mergeCell ref="D25:E25"/>
    <mergeCell ref="D26:E26"/>
    <mergeCell ref="B28:E28"/>
    <mergeCell ref="D34:E34"/>
    <mergeCell ref="D35:E35"/>
    <mergeCell ref="D29:E29"/>
    <mergeCell ref="D30:E30"/>
    <mergeCell ref="D31:E31"/>
    <mergeCell ref="D32:E32"/>
    <mergeCell ref="D33:E33"/>
  </mergeCells>
  <printOptions horizontalCentered="1"/>
  <pageMargins left="0.35" right="0.35" top="0.5" bottom="0.5" header="0.511811023622047" footer="0.511811023622047"/>
  <pageSetup fitToHeight="0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25"/>
  <sheetViews>
    <sheetView showGridLines="0" zoomScaleNormal="100" workbookViewId="0"/>
  </sheetViews>
  <sheetFormatPr baseColWidth="10" defaultColWidth="8.7109375" defaultRowHeight="15" x14ac:dyDescent="0.25"/>
  <cols>
    <col min="1" max="1" width="2.5703125" customWidth="1"/>
    <col min="2" max="2" width="4" customWidth="1"/>
    <col min="3" max="3" width="40" customWidth="1"/>
    <col min="4" max="4" width="42" customWidth="1"/>
    <col min="5" max="5" width="16" customWidth="1"/>
    <col min="10" max="10" width="2.5703125" customWidth="1"/>
  </cols>
  <sheetData>
    <row r="2" spans="1:9" ht="24" customHeight="1" x14ac:dyDescent="0.25">
      <c r="A2" s="81"/>
      <c r="B2" s="84" t="s">
        <v>0</v>
      </c>
      <c r="C2" s="84"/>
      <c r="D2" s="84"/>
      <c r="E2" s="84"/>
      <c r="F2" s="85" t="s">
        <v>180</v>
      </c>
      <c r="G2" s="85"/>
      <c r="H2" s="85"/>
      <c r="I2" s="85"/>
    </row>
    <row r="3" spans="1:9" ht="15.75" customHeight="1" x14ac:dyDescent="0.25">
      <c r="A3" s="81"/>
      <c r="B3" s="86" t="s">
        <v>181</v>
      </c>
      <c r="C3" s="86"/>
      <c r="D3" s="86"/>
      <c r="E3" s="86"/>
      <c r="F3" s="87"/>
      <c r="G3" s="87"/>
      <c r="H3" s="87"/>
      <c r="I3" s="87"/>
    </row>
    <row r="4" spans="1:9" ht="3.75" customHeight="1" x14ac:dyDescent="0.25">
      <c r="B4" s="81"/>
      <c r="C4" s="81"/>
      <c r="D4" s="81"/>
      <c r="E4" s="81"/>
      <c r="F4" s="81"/>
      <c r="G4" s="81"/>
      <c r="H4" s="81"/>
      <c r="I4" s="81"/>
    </row>
    <row r="6" spans="1:9" ht="21.75" customHeight="1" x14ac:dyDescent="0.25">
      <c r="A6" s="4"/>
      <c r="B6" s="64" t="s">
        <v>182</v>
      </c>
      <c r="C6" s="64"/>
      <c r="D6" s="64"/>
      <c r="E6" s="64"/>
      <c r="F6" s="64"/>
      <c r="G6" s="64"/>
      <c r="H6" s="64"/>
      <c r="I6" s="64"/>
    </row>
    <row r="7" spans="1:9" ht="30" customHeight="1" x14ac:dyDescent="0.25">
      <c r="B7" s="48" t="s">
        <v>183</v>
      </c>
      <c r="C7" s="49" t="s">
        <v>184</v>
      </c>
      <c r="D7" s="98" t="s">
        <v>185</v>
      </c>
      <c r="E7" s="98"/>
    </row>
    <row r="8" spans="1:9" ht="30" customHeight="1" x14ac:dyDescent="0.25">
      <c r="B8" s="48" t="s">
        <v>186</v>
      </c>
      <c r="C8" s="49" t="s">
        <v>187</v>
      </c>
      <c r="D8" s="98" t="s">
        <v>188</v>
      </c>
      <c r="E8" s="98"/>
    </row>
    <row r="9" spans="1:9" ht="30" customHeight="1" x14ac:dyDescent="0.25">
      <c r="B9" s="48" t="s">
        <v>189</v>
      </c>
      <c r="C9" s="49" t="s">
        <v>190</v>
      </c>
      <c r="D9" s="98" t="s">
        <v>191</v>
      </c>
      <c r="E9" s="98"/>
    </row>
    <row r="10" spans="1:9" ht="30" customHeight="1" x14ac:dyDescent="0.25">
      <c r="B10" s="48" t="s">
        <v>192</v>
      </c>
      <c r="C10" s="49" t="s">
        <v>193</v>
      </c>
      <c r="D10" s="98" t="s">
        <v>194</v>
      </c>
      <c r="E10" s="98"/>
    </row>
    <row r="11" spans="1:9" ht="30" customHeight="1" x14ac:dyDescent="0.25">
      <c r="B11" s="48" t="s">
        <v>195</v>
      </c>
      <c r="C11" s="49" t="s">
        <v>196</v>
      </c>
      <c r="D11" s="98" t="s">
        <v>197</v>
      </c>
      <c r="E11" s="98"/>
    </row>
    <row r="12" spans="1:9" ht="30" customHeight="1" x14ac:dyDescent="0.25">
      <c r="B12" s="48" t="s">
        <v>198</v>
      </c>
      <c r="C12" s="49" t="s">
        <v>199</v>
      </c>
      <c r="D12" s="98" t="s">
        <v>200</v>
      </c>
      <c r="E12" s="98"/>
    </row>
    <row r="14" spans="1:9" ht="21.75" customHeight="1" x14ac:dyDescent="0.25">
      <c r="A14" s="4"/>
      <c r="B14" s="64" t="s">
        <v>201</v>
      </c>
      <c r="C14" s="64"/>
      <c r="D14" s="64"/>
      <c r="E14" s="64"/>
      <c r="F14" s="64"/>
      <c r="G14" s="64"/>
      <c r="H14" s="64"/>
      <c r="I14" s="64"/>
    </row>
    <row r="15" spans="1:9" ht="15" customHeight="1" x14ac:dyDescent="0.25">
      <c r="B15" s="50"/>
      <c r="C15" s="49" t="s">
        <v>202</v>
      </c>
      <c r="D15" s="98" t="s">
        <v>203</v>
      </c>
      <c r="E15" s="98"/>
    </row>
    <row r="16" spans="1:9" ht="15" customHeight="1" x14ac:dyDescent="0.25">
      <c r="B16" s="51"/>
      <c r="C16" s="49" t="s">
        <v>204</v>
      </c>
      <c r="D16" s="98" t="s">
        <v>205</v>
      </c>
      <c r="E16" s="98"/>
    </row>
    <row r="17" spans="1:9" ht="15" customHeight="1" x14ac:dyDescent="0.25">
      <c r="B17" s="52"/>
      <c r="C17" s="49" t="s">
        <v>206</v>
      </c>
      <c r="D17" s="98" t="s">
        <v>207</v>
      </c>
      <c r="E17" s="98"/>
    </row>
    <row r="18" spans="1:9" ht="15" customHeight="1" x14ac:dyDescent="0.25">
      <c r="B18" s="53"/>
      <c r="C18" s="49" t="s">
        <v>208</v>
      </c>
      <c r="D18" s="98" t="s">
        <v>209</v>
      </c>
      <c r="E18" s="98"/>
    </row>
    <row r="20" spans="1:9" ht="21.75" customHeight="1" x14ac:dyDescent="0.25">
      <c r="A20" s="4"/>
      <c r="B20" s="64" t="s">
        <v>210</v>
      </c>
      <c r="C20" s="64"/>
      <c r="D20" s="64"/>
      <c r="E20" s="64"/>
      <c r="F20" s="64"/>
      <c r="G20" s="64"/>
      <c r="H20" s="64"/>
      <c r="I20" s="64"/>
    </row>
    <row r="21" spans="1:9" ht="27.75" customHeight="1" x14ac:dyDescent="0.25">
      <c r="C21" s="97" t="s">
        <v>211</v>
      </c>
      <c r="D21" s="97"/>
      <c r="E21" s="97"/>
    </row>
    <row r="22" spans="1:9" ht="27.75" customHeight="1" x14ac:dyDescent="0.25">
      <c r="C22" s="97" t="s">
        <v>212</v>
      </c>
      <c r="D22" s="97"/>
      <c r="E22" s="97"/>
    </row>
    <row r="23" spans="1:9" ht="27.75" customHeight="1" x14ac:dyDescent="0.25">
      <c r="C23" s="97" t="s">
        <v>213</v>
      </c>
      <c r="D23" s="97"/>
      <c r="E23" s="97"/>
    </row>
    <row r="24" spans="1:9" ht="27.75" customHeight="1" x14ac:dyDescent="0.25">
      <c r="C24" s="97" t="s">
        <v>214</v>
      </c>
      <c r="D24" s="97"/>
      <c r="E24" s="97"/>
    </row>
    <row r="25" spans="1:9" ht="27.75" customHeight="1" x14ac:dyDescent="0.25">
      <c r="C25" s="97" t="s">
        <v>215</v>
      </c>
      <c r="D25" s="97"/>
      <c r="E25" s="97"/>
    </row>
  </sheetData>
  <mergeCells count="24">
    <mergeCell ref="A2:A3"/>
    <mergeCell ref="B2:E2"/>
    <mergeCell ref="F2:I2"/>
    <mergeCell ref="B3:E3"/>
    <mergeCell ref="F3:I3"/>
    <mergeCell ref="B4:I4"/>
    <mergeCell ref="B6:I6"/>
    <mergeCell ref="D7:E7"/>
    <mergeCell ref="D8:E8"/>
    <mergeCell ref="D9:E9"/>
    <mergeCell ref="D10:E10"/>
    <mergeCell ref="D11:E11"/>
    <mergeCell ref="D12:E12"/>
    <mergeCell ref="B14:I14"/>
    <mergeCell ref="D15:E15"/>
    <mergeCell ref="C22:E22"/>
    <mergeCell ref="C23:E23"/>
    <mergeCell ref="C24:E24"/>
    <mergeCell ref="C25:E25"/>
    <mergeCell ref="D16:E16"/>
    <mergeCell ref="D17:E17"/>
    <mergeCell ref="D18:E18"/>
    <mergeCell ref="B20:I20"/>
    <mergeCell ref="C21:E21"/>
  </mergeCells>
  <printOptions horizontalCentered="1"/>
  <pageMargins left="0.35" right="0.35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Kalkulation</vt:lpstr>
      <vt:lpstr>Stundensatz</vt:lpstr>
      <vt:lpstr>Referenz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2026-09-29T10:11:05Z</dcterms:created>
  <dcterms:modified xsi:type="dcterms:W3CDTF">2026-09-30T06:22:04Z</dcterms:modified>
  <dc:language>en-US</dc:language>
</cp:coreProperties>
</file>