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 vertical\"/>
    </mc:Choice>
  </mc:AlternateContent>
  <xr:revisionPtr revIDLastSave="0" documentId="13_ncr:1_{87DED4E0-616D-427C-9ED0-34BD0194EA83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Kalkulation" sheetId="1" r:id="rId1"/>
    <sheet name="Szenarien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3" i="2" l="1"/>
  <c r="C23" i="2"/>
  <c r="E22" i="2"/>
  <c r="C22" i="2"/>
  <c r="E21" i="2"/>
  <c r="D21" i="2"/>
  <c r="C21" i="2"/>
  <c r="E20" i="2"/>
  <c r="C20" i="2"/>
  <c r="E19" i="2"/>
  <c r="C19" i="2"/>
  <c r="D13" i="2"/>
  <c r="D12" i="2"/>
  <c r="D11" i="2"/>
  <c r="D10" i="2"/>
  <c r="D9" i="2"/>
  <c r="D23" i="2" s="1"/>
  <c r="D8" i="2"/>
  <c r="D7" i="2"/>
  <c r="D6" i="2"/>
  <c r="G46" i="1"/>
  <c r="G49" i="1" s="1"/>
  <c r="C38" i="1"/>
  <c r="F37" i="1"/>
  <c r="G37" i="1" s="1"/>
  <c r="H37" i="1" s="1"/>
  <c r="F36" i="1"/>
  <c r="G36" i="1" s="1"/>
  <c r="H36" i="1" s="1"/>
  <c r="F35" i="1"/>
  <c r="G35" i="1" s="1"/>
  <c r="F34" i="1"/>
  <c r="G34" i="1" s="1"/>
  <c r="F33" i="1"/>
  <c r="G33" i="1" s="1"/>
  <c r="F32" i="1"/>
  <c r="G32" i="1" s="1"/>
  <c r="C16" i="1"/>
  <c r="C18" i="1" s="1"/>
  <c r="C20" i="1" s="1"/>
  <c r="C28" i="1" s="1"/>
  <c r="G60" i="1" s="1"/>
  <c r="G9" i="1"/>
  <c r="H34" i="1" l="1"/>
  <c r="H32" i="1"/>
  <c r="H38" i="1" s="1"/>
  <c r="G48" i="1" s="1"/>
  <c r="G50" i="1" s="1"/>
  <c r="G52" i="1" s="1"/>
  <c r="G38" i="1"/>
  <c r="G61" i="1"/>
  <c r="H33" i="1"/>
  <c r="H35" i="1"/>
  <c r="D22" i="2"/>
  <c r="D19" i="2"/>
  <c r="D20" i="2"/>
  <c r="G58" i="1" l="1"/>
  <c r="G59" i="1"/>
  <c r="G54" i="1"/>
  <c r="G55" i="1" s="1"/>
</calcChain>
</file>

<file path=xl/sharedStrings.xml><?xml version="1.0" encoding="utf-8"?>
<sst xmlns="http://schemas.openxmlformats.org/spreadsheetml/2006/main" count="146" uniqueCount="116">
  <si>
    <t>ReinPro Gebäudeservice GmbH</t>
  </si>
  <si>
    <t>KALKULATION GEBÄUDEREINIGUNG</t>
  </si>
  <si>
    <t>Unterhalts-, Glas- &amp; Sonderreinigung für Gewerbeobjekte</t>
  </si>
  <si>
    <t>Kalkulationsjahr 2026</t>
  </si>
  <si>
    <t>Musterstraße 12 · 00000 Musterstadt · Tel. 000 000000 · info@reinpro-muster.de · USt-IdNr. DE000000000</t>
  </si>
  <si>
    <t>Objekt- &amp; Angebotsdaten</t>
  </si>
  <si>
    <t>Kunde</t>
  </si>
  <si>
    <t>Muster Verwaltungs GmbH</t>
  </si>
  <si>
    <t>Angebotsnummer</t>
  </si>
  <si>
    <t>AN-2026-0147</t>
  </si>
  <si>
    <t>Objekt / Anschrift</t>
  </si>
  <si>
    <t>Bürogebäude, Musterstadt</t>
  </si>
  <si>
    <t>Angebotsdatum</t>
  </si>
  <si>
    <t>Reinigungsart</t>
  </si>
  <si>
    <t>Unterhaltsreinigung</t>
  </si>
  <si>
    <t>Gültig bis</t>
  </si>
  <si>
    <t>Reinigungsintervall</t>
  </si>
  <si>
    <t>Mo–Fr, abends</t>
  </si>
  <si>
    <t>Kalkuliert von</t>
  </si>
  <si>
    <t>M. Berg</t>
  </si>
  <si>
    <t>A · Kostenbasis Personal (Kosten je produktiver Stunde)</t>
  </si>
  <si>
    <t>Parameter</t>
  </si>
  <si>
    <t>Wert</t>
  </si>
  <si>
    <t>Einheit</t>
  </si>
  <si>
    <t>Hinweis</t>
  </si>
  <si>
    <t>Stundenlohn (brutto)</t>
  </si>
  <si>
    <t>€/h</t>
  </si>
  <si>
    <t>Vereinbarter Bruttolohn je Stunde; mind. gesetzlicher Mindestlohn 2026</t>
  </si>
  <si>
    <t>Bezahlte Stunden pro Monat</t>
  </si>
  <si>
    <t>h</t>
  </si>
  <si>
    <t>Vertraglich vergütete Monatsstunden</t>
  </si>
  <si>
    <t>Monatlicher Bruttolohn</t>
  </si>
  <si>
    <t>€</t>
  </si>
  <si>
    <t>Stundenlohn × bezahlte Stunden</t>
  </si>
  <si>
    <t>Lohnnebenkosten-Zuschlag</t>
  </si>
  <si>
    <t>%</t>
  </si>
  <si>
    <t>AG-Anteile Sozialversicherung, Urlaub, Krankheit, Ausfallzeiten</t>
  </si>
  <si>
    <t>Lohn-Vollkosten pro Monat</t>
  </si>
  <si>
    <t>Bruttolohn inkl. Lohnnebenkosten</t>
  </si>
  <si>
    <t>Produktive (abrechenbare) Stunden/Monat</t>
  </si>
  <si>
    <t>Tatsächliche Einsatzzeit am Objekt – bewusst konservativ ansetzen</t>
  </si>
  <si>
    <t>► Personalkosten je produktiver Stunde</t>
  </si>
  <si>
    <t>Lohn-Vollkosten ÷ produktive Stunden – Basis des Stundensatzes</t>
  </si>
  <si>
    <t>B · Zuschläge &amp; Stundenverrechnungssatz</t>
  </si>
  <si>
    <t>Materialkosten-Zuschlag</t>
  </si>
  <si>
    <t>Reinigungsmittel, Tücher, Müllbeutel, Verbrauchsmaterial</t>
  </si>
  <si>
    <t>Geräte-/Maschinenkosten-Zuschlag</t>
  </si>
  <si>
    <t>Abschreibung, Wartung, Ersatzteile, Akkus, Ladetechnik</t>
  </si>
  <si>
    <t>Gemeinkosten-Zuschlag</t>
  </si>
  <si>
    <t>Verwaltung, Disposition, Versicherung, Fahrt-/Wegezeiten</t>
  </si>
  <si>
    <t>Gewinn- &amp; Risikozuschlag</t>
  </si>
  <si>
    <t>Unternehmergewinn und Puffer für unvorhergesehene Kosten</t>
  </si>
  <si>
    <t>► Stundenverrechnungssatz (SVS) netto</t>
  </si>
  <si>
    <t>Vollkostensatz je produktive Stunde = Personalkosten/h × (1+Material+Geräte+Gemein) × (1+Gewinn)</t>
  </si>
  <si>
    <t>C · Flächen &amp; Leistung (Objektkalkulation)</t>
  </si>
  <si>
    <t>Bereich</t>
  </si>
  <si>
    <t>Fläche
(m²)</t>
  </si>
  <si>
    <t>Leistung
(m²/h)</t>
  </si>
  <si>
    <t>Reinigungen
(pro Monat)</t>
  </si>
  <si>
    <t>Std/Einsatz
(h)</t>
  </si>
  <si>
    <t>Std/Monat
(h)</t>
  </si>
  <si>
    <t>Kosten/Monat
(€)</t>
  </si>
  <si>
    <t>Büro-/Verwaltungsflächen</t>
  </si>
  <si>
    <t>Verkehrsflächen / Flure</t>
  </si>
  <si>
    <t>Sanitärbereiche</t>
  </si>
  <si>
    <t>Treppenhäuser</t>
  </si>
  <si>
    <t>Sozialräume / Teeküchen</t>
  </si>
  <si>
    <t>(weitere Fläche eintragen)</t>
  </si>
  <si>
    <t>Summe</t>
  </si>
  <si>
    <t>Leistungsrichtwerte: Büro/freie Fläche ≈ 300–550 m²/h · Sanitär ≈ 80–120 m²/h · Treppenhaus/verwinkelt ≈ 150–300 m²/h</t>
  </si>
  <si>
    <t>D · Angebotsübersicht (Preisermittlung)</t>
  </si>
  <si>
    <t>Zusatz-/Sonderleistungen (Pauschale pro Monat)</t>
  </si>
  <si>
    <t>Betrag/Monat (€)</t>
  </si>
  <si>
    <t>Glas- &amp; Rahmenreinigung (Eingangsbereich)</t>
  </si>
  <si>
    <t>Rücklage Grund-/Intensivreinigung (anteilig)</t>
  </si>
  <si>
    <t>(weitere Zusatzleistung eintragen)</t>
  </si>
  <si>
    <t>Summe Zusatzleistungen</t>
  </si>
  <si>
    <t>Unterhaltsreinigung netto / Monat</t>
  </si>
  <si>
    <t>Zusatzleistungen netto / Monat</t>
  </si>
  <si>
    <t>Zwischensumme netto / Monat</t>
  </si>
  <si>
    <t>Mindestpreis / Monat (Untergrenze)</t>
  </si>
  <si>
    <t>► Angebotspreis netto / Monat (geprüft)</t>
  </si>
  <si>
    <t>MwSt-Satz</t>
  </si>
  <si>
    <t>zzgl. MwSt</t>
  </si>
  <si>
    <t>Angebotspreis brutto / Monat</t>
  </si>
  <si>
    <t>Nachrichtlich (Kennzahlen)</t>
  </si>
  <si>
    <t>Preis pro m² (netto / Monat)</t>
  </si>
  <si>
    <t>Jahreswert netto (× 12 Monate)</t>
  </si>
  <si>
    <t>Kalkulierter Stundenverrechnungssatz (SVS)</t>
  </si>
  <si>
    <t>Kalkulierte Einsatzstunden gesamt / Monat</t>
  </si>
  <si>
    <t>Legende &amp; Hinweise</t>
  </si>
  <si>
    <t>Blaues Feld</t>
  </si>
  <si>
    <t>Eingabe – frei änderbar. Nur diese Felder anpassen.</t>
  </si>
  <si>
    <t>Weißes Feld</t>
  </si>
  <si>
    <t>Automatische Berechnung – nicht überschreiben.</t>
  </si>
  <si>
    <t>Oranges Feld</t>
  </si>
  <si>
    <t>Schlüsselergebnis (Personalkosten/h, SVS, Angebotspreis).</t>
  </si>
  <si>
    <t>Vorgehen: Werte in Abschnitt A und B pflegen, danach die Flächen in Abschnitt C erfassen – SVS, Objektzeit und Angebotspreis berechnen sich automatisch. Zuschläge und MwSt-Satz stets als Eingabezelle führen (nie fest in Formeln). Löhne, Material- und Energiekosten mindestens quartalsweise prüfen.</t>
  </si>
  <si>
    <t>Szenarienvergleich · Preiskorridor</t>
  </si>
  <si>
    <t>Standard = Werte aus Blatt „Kalkulation“. Konservativ und Offensiv frei anpassen, um die Preisspanne zu prüfen.</t>
  </si>
  <si>
    <t>Konservativ</t>
  </si>
  <si>
    <t>Standard</t>
  </si>
  <si>
    <t>Offensiv</t>
  </si>
  <si>
    <t>Produktive Stunden/Monat</t>
  </si>
  <si>
    <t>Referenzfläche (Beispielobjekt)</t>
  </si>
  <si>
    <t>m²</t>
  </si>
  <si>
    <t>Reinigungsleistung</t>
  </si>
  <si>
    <t>m²/h</t>
  </si>
  <si>
    <t>Reinigungen pro Monat</t>
  </si>
  <si>
    <t>St</t>
  </si>
  <si>
    <t>Berechnete Ergebnisse</t>
  </si>
  <si>
    <t>Personalkosten je produktiver Stunde</t>
  </si>
  <si>
    <t>Stundenverrechnungssatz (SVS)</t>
  </si>
  <si>
    <t>Einsatzstunden / Monat (Referenzobjekt)</t>
  </si>
  <si>
    <t>Angebotspreis netto / Monat</t>
  </si>
  <si>
    <t>Konservativ = vorsichtige Annahmen (höhere Kosten, geringere Leistung) → höherer Preis. Offensiv = wettbewerbsorientiert (schlankere Kosten, höhere Leistung) → niedrigerer Preis. Der Standard folgt automatisch dem Hauptblatt.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</si>
</sst>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.mm\.yyyy"/>
    <numFmt numFmtId="165" formatCode="#,##0.00&quot; €&quot;"/>
    <numFmt numFmtId="166" formatCode="0.0%"/>
    <numFmt numFmtId="167" formatCode="#,##0.00&quot; €/h&quot;"/>
    <numFmt numFmtId="168" formatCode="#,##0&quot; m²&quot;"/>
    <numFmt numFmtId="169" formatCode="#,##0&quot; m²/h&quot;"/>
    <numFmt numFmtId="170" formatCode="#,##0.00&quot; h&quot;"/>
    <numFmt numFmtId="171" formatCode="#,##0.00&quot; €/m²&quot;"/>
  </numFmts>
  <fonts count="25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b/>
      <sz val="11.5"/>
      <color rgb="FFFFFFFF"/>
      <name val="Calibri"/>
      <charset val="1"/>
    </font>
    <font>
      <sz val="9.5"/>
      <color rgb="FFD8ECEC"/>
      <name val="Calibri"/>
      <charset val="1"/>
    </font>
    <font>
      <sz val="8.5"/>
      <color rgb="FFB9DBDB"/>
      <name val="Calibri"/>
      <charset val="1"/>
    </font>
    <font>
      <b/>
      <sz val="11"/>
      <color rgb="FFFFFFFF"/>
      <name val="Calibri"/>
      <charset val="1"/>
    </font>
    <font>
      <b/>
      <sz val="10"/>
      <color rgb="FF1B2A2A"/>
      <name val="Calibri"/>
      <charset val="1"/>
    </font>
    <font>
      <sz val="10"/>
      <color rgb="FF1F4E79"/>
      <name val="Calibri"/>
      <charset val="1"/>
    </font>
    <font>
      <sz val="10"/>
      <color rgb="FF1B2A2A"/>
      <name val="Calibri"/>
      <charset val="1"/>
    </font>
    <font>
      <b/>
      <sz val="9.5"/>
      <color rgb="FFFFFFFF"/>
      <name val="Calibri"/>
      <charset val="1"/>
    </font>
    <font>
      <sz val="9"/>
      <color rgb="FF1B2A2A"/>
      <name val="Calibri"/>
      <charset val="1"/>
    </font>
    <font>
      <i/>
      <sz val="9"/>
      <color rgb="FF5A6B6B"/>
      <name val="Calibri"/>
      <charset val="1"/>
    </font>
    <font>
      <sz val="10"/>
      <color rgb="FF9AA9A9"/>
      <name val="Calibri"/>
      <charset val="1"/>
    </font>
    <font>
      <b/>
      <sz val="10"/>
      <color rgb="FFFFFFFF"/>
      <name val="Calibri"/>
      <charset val="1"/>
    </font>
    <font>
      <i/>
      <sz val="8.5"/>
      <color rgb="FF5A6B6B"/>
      <name val="Calibri"/>
      <charset val="1"/>
    </font>
    <font>
      <b/>
      <sz val="10.5"/>
      <color rgb="FF1B2A2A"/>
      <name val="Calibri"/>
      <charset val="1"/>
    </font>
    <font>
      <b/>
      <sz val="11"/>
      <color rgb="FF1B2A2A"/>
      <name val="Calibri"/>
      <charset val="1"/>
    </font>
    <font>
      <b/>
      <sz val="12"/>
      <color rgb="FFFFFFFF"/>
      <name val="Calibri"/>
      <charset val="1"/>
    </font>
    <font>
      <b/>
      <sz val="14"/>
      <color rgb="FFFFFFFF"/>
      <name val="Calibri"/>
      <charset val="1"/>
    </font>
    <font>
      <b/>
      <sz val="9.5"/>
      <color rgb="FF1F4E79"/>
      <name val="Calibri"/>
      <charset val="1"/>
    </font>
    <font>
      <sz val="9.5"/>
      <color rgb="FF1B2A2A"/>
      <name val="Calibri"/>
      <charset val="1"/>
    </font>
    <font>
      <b/>
      <sz val="9.5"/>
      <color rgb="FF1B2A2A"/>
      <name val="Calibri"/>
      <charset val="1"/>
    </font>
    <font>
      <b/>
      <sz val="15"/>
      <color rgb="FFFFFFFF"/>
      <name val="Calibri"/>
      <charset val="1"/>
    </font>
    <font>
      <sz val="10"/>
      <color rgb="FF1B7A1B"/>
      <name val="Calibri"/>
      <charset val="1"/>
    </font>
    <font>
      <b/>
      <sz val="10.5"/>
      <color rgb="FFFFFFFF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11424A"/>
        <bgColor rgb="FF1F4E79"/>
      </patternFill>
    </fill>
    <fill>
      <patternFill patternType="solid">
        <fgColor rgb="FF1C6B70"/>
        <bgColor rgb="FF1F4E79"/>
      </patternFill>
    </fill>
    <fill>
      <patternFill patternType="solid">
        <fgColor rgb="FFEAF3F3"/>
        <bgColor rgb="FFE9F0F7"/>
      </patternFill>
    </fill>
    <fill>
      <patternFill patternType="solid">
        <fgColor rgb="FFE9F0F7"/>
        <bgColor rgb="FFEAF3F3"/>
      </patternFill>
    </fill>
    <fill>
      <patternFill patternType="solid">
        <fgColor rgb="FF2E9599"/>
        <bgColor rgb="FF008080"/>
      </patternFill>
    </fill>
    <fill>
      <patternFill patternType="solid">
        <fgColor rgb="FFFFFFFF"/>
        <bgColor rgb="FFEAF3F3"/>
      </patternFill>
    </fill>
    <fill>
      <patternFill patternType="solid">
        <fgColor rgb="FFFCE4B6"/>
        <bgColor rgb="FFFFFF99"/>
      </patternFill>
    </fill>
    <fill>
      <patternFill patternType="solid">
        <fgColor rgb="FFE8F3E8"/>
        <bgColor rgb="FFEAF3F3"/>
      </patternFill>
    </fill>
  </fills>
  <borders count="2">
    <border>
      <left/>
      <right/>
      <top/>
      <bottom/>
      <diagonal/>
    </border>
    <border>
      <left style="thin">
        <color rgb="FFC9D6D6"/>
      </left>
      <right style="thin">
        <color rgb="FFC9D6D6"/>
      </right>
      <top style="thin">
        <color rgb="FFC9D6D6"/>
      </top>
      <bottom style="thin">
        <color rgb="FFC9D6D6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9" fillId="6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left" vertical="center" wrapText="1"/>
    </xf>
    <xf numFmtId="165" fontId="7" fillId="5" borderId="1" xfId="0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165" fontId="8" fillId="7" borderId="1" xfId="0" applyNumberFormat="1" applyFont="1" applyFill="1" applyBorder="1" applyAlignment="1">
      <alignment horizontal="center" vertical="center" wrapText="1"/>
    </xf>
    <xf numFmtId="166" fontId="7" fillId="5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167" fontId="6" fillId="8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168" fontId="7" fillId="5" borderId="1" xfId="0" applyNumberFormat="1" applyFont="1" applyFill="1" applyBorder="1" applyAlignment="1">
      <alignment horizontal="center" vertical="center" wrapText="1"/>
    </xf>
    <xf numFmtId="169" fontId="7" fillId="5" borderId="1" xfId="0" applyNumberFormat="1" applyFont="1" applyFill="1" applyBorder="1" applyAlignment="1">
      <alignment horizontal="center" vertical="center" wrapText="1"/>
    </xf>
    <xf numFmtId="170" fontId="8" fillId="7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168" fontId="13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0" fontId="13" fillId="3" borderId="1" xfId="0" applyNumberFormat="1" applyFont="1" applyFill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 wrapText="1"/>
    </xf>
    <xf numFmtId="165" fontId="23" fillId="9" borderId="1" xfId="0" applyNumberFormat="1" applyFont="1" applyFill="1" applyBorder="1" applyAlignment="1">
      <alignment horizontal="center" vertical="center" wrapText="1"/>
    </xf>
    <xf numFmtId="3" fontId="23" fillId="9" borderId="1" xfId="0" applyNumberFormat="1" applyFont="1" applyFill="1" applyBorder="1" applyAlignment="1">
      <alignment horizontal="center" vertical="center" wrapText="1"/>
    </xf>
    <xf numFmtId="166" fontId="23" fillId="9" borderId="1" xfId="0" applyNumberFormat="1" applyFont="1" applyFill="1" applyBorder="1" applyAlignment="1">
      <alignment horizontal="center" vertical="center" wrapText="1"/>
    </xf>
    <xf numFmtId="167" fontId="8" fillId="7" borderId="1" xfId="0" applyNumberFormat="1" applyFont="1" applyFill="1" applyBorder="1" applyAlignment="1">
      <alignment horizontal="center" vertical="center" wrapText="1"/>
    </xf>
    <xf numFmtId="165" fontId="6" fillId="8" borderId="1" xfId="0" applyNumberFormat="1" applyFont="1" applyFill="1" applyBorder="1" applyAlignment="1">
      <alignment horizontal="center" vertical="center" wrapText="1"/>
    </xf>
    <xf numFmtId="171" fontId="8" fillId="7" borderId="1" xfId="0" applyNumberFormat="1" applyFont="1" applyFill="1" applyBorder="1" applyAlignment="1">
      <alignment horizontal="center" vertical="center" wrapText="1"/>
    </xf>
    <xf numFmtId="0" fontId="20" fillId="7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8" fillId="4" borderId="1" xfId="0" applyFont="1" applyFill="1" applyBorder="1" applyAlignment="1">
      <alignment horizontal="left" vertical="center" wrapText="1"/>
    </xf>
    <xf numFmtId="167" fontId="6" fillId="4" borderId="1" xfId="0" applyNumberFormat="1" applyFont="1" applyFill="1" applyBorder="1" applyAlignment="1">
      <alignment horizontal="right" vertical="center" wrapText="1"/>
    </xf>
    <xf numFmtId="170" fontId="6" fillId="4" borderId="1" xfId="0" applyNumberFormat="1" applyFont="1" applyFill="1" applyBorder="1" applyAlignment="1">
      <alignment horizontal="right" vertical="center" wrapText="1"/>
    </xf>
    <xf numFmtId="0" fontId="13" fillId="3" borderId="0" xfId="0" applyFont="1" applyFill="1" applyAlignment="1">
      <alignment horizontal="left" vertical="center" wrapText="1"/>
    </xf>
    <xf numFmtId="171" fontId="6" fillId="4" borderId="1" xfId="0" applyNumberFormat="1" applyFont="1" applyFill="1" applyBorder="1" applyAlignment="1">
      <alignment horizontal="right" vertical="center" wrapText="1"/>
    </xf>
    <xf numFmtId="165" fontId="6" fillId="4" borderId="1" xfId="0" applyNumberFormat="1" applyFont="1" applyFill="1" applyBorder="1" applyAlignment="1">
      <alignment horizontal="right" vertical="center" wrapText="1"/>
    </xf>
    <xf numFmtId="0" fontId="8" fillId="7" borderId="1" xfId="0" applyFont="1" applyFill="1" applyBorder="1" applyAlignment="1">
      <alignment horizontal="left" vertical="center" wrapText="1"/>
    </xf>
    <xf numFmtId="166" fontId="7" fillId="5" borderId="1" xfId="0" applyNumberFormat="1" applyFont="1" applyFill="1" applyBorder="1" applyAlignment="1">
      <alignment horizontal="right" vertical="center" wrapText="1"/>
    </xf>
    <xf numFmtId="165" fontId="8" fillId="7" borderId="1" xfId="0" applyNumberFormat="1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left" vertical="center" wrapText="1"/>
    </xf>
    <xf numFmtId="165" fontId="18" fillId="2" borderId="1" xfId="0" applyNumberFormat="1" applyFont="1" applyFill="1" applyBorder="1" applyAlignment="1">
      <alignment horizontal="right" vertical="center" wrapText="1"/>
    </xf>
    <xf numFmtId="165" fontId="7" fillId="5" borderId="1" xfId="0" applyNumberFormat="1" applyFont="1" applyFill="1" applyBorder="1" applyAlignment="1">
      <alignment horizontal="right" vertical="center" wrapText="1"/>
    </xf>
    <xf numFmtId="0" fontId="15" fillId="8" borderId="1" xfId="0" applyFont="1" applyFill="1" applyBorder="1" applyAlignment="1">
      <alignment horizontal="left" vertical="center" wrapText="1"/>
    </xf>
    <xf numFmtId="165" fontId="16" fillId="8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vertical="center" wrapText="1"/>
    </xf>
    <xf numFmtId="164" fontId="8" fillId="4" borderId="1" xfId="0" applyNumberFormat="1" applyFont="1" applyFill="1" applyBorder="1" applyAlignment="1">
      <alignment horizontal="right" vertical="center" wrapText="1"/>
    </xf>
    <xf numFmtId="164" fontId="7" fillId="5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4" fillId="3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7A1B"/>
      <rgbColor rgb="FF000080"/>
      <rgbColor rgb="FF808000"/>
      <rgbColor rgb="FF800080"/>
      <rgbColor rgb="FF1C6B70"/>
      <rgbColor rgb="FFB9DBDB"/>
      <rgbColor rgb="FF808080"/>
      <rgbColor rgb="FF9999FF"/>
      <rgbColor rgb="FF993366"/>
      <rgbColor rgb="FFE8F3E8"/>
      <rgbColor rgb="FFD8ECEC"/>
      <rgbColor rgb="FF660066"/>
      <rgbColor rgb="FFFF8080"/>
      <rgbColor rgb="FF0066CC"/>
      <rgbColor rgb="FFC9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3F3"/>
      <rgbColor rgb="FFE9F0F7"/>
      <rgbColor rgb="FFFFFF99"/>
      <rgbColor rgb="FF99CCFF"/>
      <rgbColor rgb="FFFF99CC"/>
      <rgbColor rgb="FFCC99FF"/>
      <rgbColor rgb="FFFCE4B6"/>
      <rgbColor rgb="FF3366FF"/>
      <rgbColor rgb="FF33CCCC"/>
      <rgbColor rgb="FF99CC00"/>
      <rgbColor rgb="FFFFCC00"/>
      <rgbColor rgb="FFFF9900"/>
      <rgbColor rgb="FFFF6600"/>
      <rgbColor rgb="FF5A6B6B"/>
      <rgbColor rgb="FF9AA9A9"/>
      <rgbColor rgb="FF11424A"/>
      <rgbColor rgb="FF2E9599"/>
      <rgbColor rgb="FF003300"/>
      <rgbColor rgb="FF333300"/>
      <rgbColor rgb="FF993300"/>
      <rgbColor rgb="FF993366"/>
      <rgbColor rgb="FF1F4E79"/>
      <rgbColor rgb="FF1B2A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7"/>
  <sheetViews>
    <sheetView showGridLines="0" tabSelected="1" zoomScaleNormal="100" workbookViewId="0">
      <selection activeCell="L54" sqref="L54"/>
    </sheetView>
  </sheetViews>
  <sheetFormatPr baseColWidth="10" defaultColWidth="8.7109375" defaultRowHeight="15" x14ac:dyDescent="0.25"/>
  <cols>
    <col min="1" max="1" width="2.42578125" customWidth="1"/>
    <col min="2" max="2" width="35" bestFit="1" customWidth="1"/>
    <col min="3" max="3" width="11.5703125" customWidth="1"/>
    <col min="4" max="4" width="9.5703125" customWidth="1"/>
    <col min="5" max="5" width="10.5703125" bestFit="1" customWidth="1"/>
    <col min="6" max="6" width="9.7109375" bestFit="1" customWidth="1"/>
    <col min="7" max="7" width="9.5703125" bestFit="1" customWidth="1"/>
    <col min="8" max="8" width="12.42578125" bestFit="1" customWidth="1"/>
  </cols>
  <sheetData>
    <row r="2" spans="2:8" ht="33.75" customHeight="1" x14ac:dyDescent="0.25">
      <c r="B2" s="61" t="s">
        <v>0</v>
      </c>
      <c r="C2" s="61"/>
      <c r="D2" s="61"/>
      <c r="E2" s="61"/>
      <c r="F2" s="62" t="s">
        <v>1</v>
      </c>
      <c r="G2" s="62"/>
      <c r="H2" s="62"/>
    </row>
    <row r="3" spans="2:8" ht="18" customHeight="1" x14ac:dyDescent="0.25">
      <c r="B3" s="63" t="s">
        <v>2</v>
      </c>
      <c r="C3" s="63"/>
      <c r="D3" s="63"/>
      <c r="E3" s="63"/>
      <c r="F3" s="64" t="s">
        <v>3</v>
      </c>
      <c r="G3" s="64"/>
      <c r="H3" s="64"/>
    </row>
    <row r="4" spans="2:8" ht="15" customHeight="1" x14ac:dyDescent="0.25">
      <c r="B4" s="65" t="s">
        <v>4</v>
      </c>
      <c r="C4" s="65"/>
      <c r="D4" s="65"/>
      <c r="E4" s="65"/>
      <c r="F4" s="65"/>
      <c r="G4" s="65"/>
      <c r="H4" s="65"/>
    </row>
    <row r="5" spans="2:8" ht="6" customHeight="1" x14ac:dyDescent="0.25"/>
    <row r="6" spans="2:8" ht="21.75" customHeight="1" x14ac:dyDescent="0.25">
      <c r="B6" s="54" t="s">
        <v>5</v>
      </c>
      <c r="C6" s="54"/>
      <c r="D6" s="54"/>
      <c r="E6" s="54"/>
      <c r="F6" s="54"/>
      <c r="G6" s="54"/>
      <c r="H6" s="54"/>
    </row>
    <row r="7" spans="2:8" ht="24.75" customHeight="1" x14ac:dyDescent="0.25">
      <c r="B7" s="2" t="s">
        <v>6</v>
      </c>
      <c r="C7" s="51" t="s">
        <v>7</v>
      </c>
      <c r="D7" s="51"/>
      <c r="E7" s="50" t="s">
        <v>8</v>
      </c>
      <c r="F7" s="50"/>
      <c r="G7" s="51" t="s">
        <v>9</v>
      </c>
      <c r="H7" s="51"/>
    </row>
    <row r="8" spans="2:8" ht="23.25" customHeight="1" x14ac:dyDescent="0.25">
      <c r="B8" s="2" t="s">
        <v>10</v>
      </c>
      <c r="C8" s="51" t="s">
        <v>11</v>
      </c>
      <c r="D8" s="51"/>
      <c r="E8" s="50" t="s">
        <v>12</v>
      </c>
      <c r="F8" s="50"/>
      <c r="G8" s="60">
        <v>46295</v>
      </c>
      <c r="H8" s="60"/>
    </row>
    <row r="9" spans="2:8" ht="16.5" customHeight="1" x14ac:dyDescent="0.25">
      <c r="B9" s="2" t="s">
        <v>13</v>
      </c>
      <c r="C9" s="51" t="s">
        <v>14</v>
      </c>
      <c r="D9" s="51"/>
      <c r="E9" s="50" t="s">
        <v>15</v>
      </c>
      <c r="F9" s="50"/>
      <c r="G9" s="59">
        <f>G8+30</f>
        <v>46325</v>
      </c>
      <c r="H9" s="59"/>
    </row>
    <row r="10" spans="2:8" ht="16.5" customHeight="1" x14ac:dyDescent="0.25">
      <c r="B10" s="2" t="s">
        <v>16</v>
      </c>
      <c r="C10" s="51" t="s">
        <v>17</v>
      </c>
      <c r="D10" s="51"/>
      <c r="E10" s="50" t="s">
        <v>18</v>
      </c>
      <c r="F10" s="50"/>
      <c r="G10" s="51" t="s">
        <v>19</v>
      </c>
      <c r="H10" s="51"/>
    </row>
    <row r="11" spans="2:8" ht="6" customHeight="1" x14ac:dyDescent="0.25"/>
    <row r="12" spans="2:8" ht="21.75" customHeight="1" x14ac:dyDescent="0.25">
      <c r="B12" s="54" t="s">
        <v>20</v>
      </c>
      <c r="C12" s="54"/>
      <c r="D12" s="54"/>
      <c r="E12" s="54"/>
      <c r="F12" s="54"/>
      <c r="G12" s="54"/>
      <c r="H12" s="54"/>
    </row>
    <row r="13" spans="2:8" ht="18" customHeight="1" x14ac:dyDescent="0.25">
      <c r="B13" s="1" t="s">
        <v>21</v>
      </c>
      <c r="C13" s="4" t="s">
        <v>22</v>
      </c>
      <c r="D13" s="4" t="s">
        <v>23</v>
      </c>
      <c r="E13" s="56" t="s">
        <v>24</v>
      </c>
      <c r="F13" s="56"/>
      <c r="G13" s="56"/>
      <c r="H13" s="56"/>
    </row>
    <row r="14" spans="2:8" ht="16.5" customHeight="1" x14ac:dyDescent="0.25">
      <c r="B14" s="5" t="s">
        <v>25</v>
      </c>
      <c r="C14" s="6">
        <v>14.5</v>
      </c>
      <c r="D14" s="7" t="s">
        <v>26</v>
      </c>
      <c r="E14" s="58" t="s">
        <v>27</v>
      </c>
      <c r="F14" s="58"/>
      <c r="G14" s="58"/>
      <c r="H14" s="58"/>
    </row>
    <row r="15" spans="2:8" ht="16.5" customHeight="1" x14ac:dyDescent="0.25">
      <c r="B15" s="5" t="s">
        <v>28</v>
      </c>
      <c r="C15" s="8">
        <v>165</v>
      </c>
      <c r="D15" s="7" t="s">
        <v>29</v>
      </c>
      <c r="E15" s="58" t="s">
        <v>30</v>
      </c>
      <c r="F15" s="58"/>
      <c r="G15" s="58"/>
      <c r="H15" s="58"/>
    </row>
    <row r="16" spans="2:8" ht="16.5" customHeight="1" x14ac:dyDescent="0.25">
      <c r="B16" s="5" t="s">
        <v>31</v>
      </c>
      <c r="C16" s="9">
        <f>C14*C15</f>
        <v>2392.5</v>
      </c>
      <c r="D16" s="7" t="s">
        <v>32</v>
      </c>
      <c r="E16" s="58" t="s">
        <v>33</v>
      </c>
      <c r="F16" s="58"/>
      <c r="G16" s="58"/>
      <c r="H16" s="58"/>
    </row>
    <row r="17" spans="2:8" ht="16.5" customHeight="1" x14ac:dyDescent="0.25">
      <c r="B17" s="5" t="s">
        <v>34</v>
      </c>
      <c r="C17" s="10">
        <v>0.26</v>
      </c>
      <c r="D17" s="7" t="s">
        <v>35</v>
      </c>
      <c r="E17" s="58" t="s">
        <v>36</v>
      </c>
      <c r="F17" s="58"/>
      <c r="G17" s="58"/>
      <c r="H17" s="58"/>
    </row>
    <row r="18" spans="2:8" ht="16.5" customHeight="1" x14ac:dyDescent="0.25">
      <c r="B18" s="5" t="s">
        <v>37</v>
      </c>
      <c r="C18" s="9">
        <f>C16*(1+C17)</f>
        <v>3014.55</v>
      </c>
      <c r="D18" s="7" t="s">
        <v>32</v>
      </c>
      <c r="E18" s="58" t="s">
        <v>38</v>
      </c>
      <c r="F18" s="58"/>
      <c r="G18" s="58"/>
      <c r="H18" s="58"/>
    </row>
    <row r="19" spans="2:8" ht="16.5" customHeight="1" x14ac:dyDescent="0.25">
      <c r="B19" s="5" t="s">
        <v>39</v>
      </c>
      <c r="C19" s="8">
        <v>138</v>
      </c>
      <c r="D19" s="7" t="s">
        <v>29</v>
      </c>
      <c r="E19" s="58" t="s">
        <v>40</v>
      </c>
      <c r="F19" s="58"/>
      <c r="G19" s="58"/>
      <c r="H19" s="58"/>
    </row>
    <row r="20" spans="2:8" ht="16.5" customHeight="1" x14ac:dyDescent="0.25">
      <c r="B20" s="11" t="s">
        <v>41</v>
      </c>
      <c r="C20" s="12">
        <f>IF(C19=0,0,C18/C19)</f>
        <v>21.844565217391306</v>
      </c>
      <c r="D20" s="13" t="s">
        <v>26</v>
      </c>
      <c r="E20" s="53" t="s">
        <v>42</v>
      </c>
      <c r="F20" s="53"/>
      <c r="G20" s="53"/>
      <c r="H20" s="53"/>
    </row>
    <row r="21" spans="2:8" ht="6" customHeight="1" x14ac:dyDescent="0.25"/>
    <row r="22" spans="2:8" ht="21.75" customHeight="1" x14ac:dyDescent="0.25">
      <c r="B22" s="54" t="s">
        <v>43</v>
      </c>
      <c r="C22" s="54"/>
      <c r="D22" s="54"/>
      <c r="E22" s="54"/>
      <c r="F22" s="54"/>
      <c r="G22" s="54"/>
      <c r="H22" s="54"/>
    </row>
    <row r="23" spans="2:8" ht="18" customHeight="1" x14ac:dyDescent="0.25">
      <c r="B23" s="1" t="s">
        <v>21</v>
      </c>
      <c r="C23" s="4" t="s">
        <v>22</v>
      </c>
      <c r="D23" s="4" t="s">
        <v>23</v>
      </c>
      <c r="E23" s="56" t="s">
        <v>24</v>
      </c>
      <c r="F23" s="56"/>
      <c r="G23" s="56"/>
      <c r="H23" s="56"/>
    </row>
    <row r="24" spans="2:8" ht="16.5" customHeight="1" x14ac:dyDescent="0.25">
      <c r="B24" s="5" t="s">
        <v>44</v>
      </c>
      <c r="C24" s="10">
        <v>0.08</v>
      </c>
      <c r="D24" s="7" t="s">
        <v>35</v>
      </c>
      <c r="E24" s="58" t="s">
        <v>45</v>
      </c>
      <c r="F24" s="58"/>
      <c r="G24" s="58"/>
      <c r="H24" s="58"/>
    </row>
    <row r="25" spans="2:8" ht="16.5" customHeight="1" x14ac:dyDescent="0.25">
      <c r="B25" s="5" t="s">
        <v>46</v>
      </c>
      <c r="C25" s="10">
        <v>0.05</v>
      </c>
      <c r="D25" s="7" t="s">
        <v>35</v>
      </c>
      <c r="E25" s="58" t="s">
        <v>47</v>
      </c>
      <c r="F25" s="58"/>
      <c r="G25" s="58"/>
      <c r="H25" s="58"/>
    </row>
    <row r="26" spans="2:8" ht="16.5" customHeight="1" x14ac:dyDescent="0.25">
      <c r="B26" s="5" t="s">
        <v>48</v>
      </c>
      <c r="C26" s="10">
        <v>0.15</v>
      </c>
      <c r="D26" s="7" t="s">
        <v>35</v>
      </c>
      <c r="E26" s="58" t="s">
        <v>49</v>
      </c>
      <c r="F26" s="58"/>
      <c r="G26" s="58"/>
      <c r="H26" s="58"/>
    </row>
    <row r="27" spans="2:8" ht="16.5" customHeight="1" x14ac:dyDescent="0.25">
      <c r="B27" s="5" t="s">
        <v>50</v>
      </c>
      <c r="C27" s="10">
        <v>0.12</v>
      </c>
      <c r="D27" s="7" t="s">
        <v>35</v>
      </c>
      <c r="E27" s="58" t="s">
        <v>51</v>
      </c>
      <c r="F27" s="58"/>
      <c r="G27" s="58"/>
      <c r="H27" s="58"/>
    </row>
    <row r="28" spans="2:8" ht="16.5" customHeight="1" x14ac:dyDescent="0.25">
      <c r="B28" s="11" t="s">
        <v>52</v>
      </c>
      <c r="C28" s="12">
        <f>C20*(1+C24+C25+C26)*(1+C27)</f>
        <v>31.31636869565218</v>
      </c>
      <c r="D28" s="13" t="s">
        <v>26</v>
      </c>
      <c r="E28" s="53" t="s">
        <v>53</v>
      </c>
      <c r="F28" s="53"/>
      <c r="G28" s="53"/>
      <c r="H28" s="53"/>
    </row>
    <row r="29" spans="2:8" ht="6" customHeight="1" x14ac:dyDescent="0.25"/>
    <row r="30" spans="2:8" ht="21.75" customHeight="1" x14ac:dyDescent="0.25">
      <c r="B30" s="54" t="s">
        <v>54</v>
      </c>
      <c r="C30" s="54"/>
      <c r="D30" s="54"/>
      <c r="E30" s="54"/>
      <c r="F30" s="54"/>
      <c r="G30" s="54"/>
      <c r="H30" s="54"/>
    </row>
    <row r="31" spans="2:8" ht="25.5" customHeight="1" x14ac:dyDescent="0.25">
      <c r="B31" s="1" t="s">
        <v>55</v>
      </c>
      <c r="C31" s="4" t="s">
        <v>56</v>
      </c>
      <c r="D31" s="4" t="s">
        <v>57</v>
      </c>
      <c r="E31" s="4" t="s">
        <v>58</v>
      </c>
      <c r="F31" s="4" t="s">
        <v>59</v>
      </c>
      <c r="G31" s="4" t="s">
        <v>60</v>
      </c>
      <c r="H31" s="4" t="s">
        <v>61</v>
      </c>
    </row>
    <row r="32" spans="2:8" ht="15.75" customHeight="1" x14ac:dyDescent="0.25">
      <c r="B32" s="3" t="s">
        <v>62</v>
      </c>
      <c r="C32" s="14">
        <v>620</v>
      </c>
      <c r="D32" s="15">
        <v>320</v>
      </c>
      <c r="E32" s="8">
        <v>22</v>
      </c>
      <c r="F32" s="16">
        <f t="shared" ref="F32:F37" si="0">IF(OR(C32="",D32="",D32=0),"",C32/D32)</f>
        <v>1.9375</v>
      </c>
      <c r="G32" s="16">
        <f t="shared" ref="G32:G37" si="1">IF(OR(F32="",E32=""),"",F32*E32)</f>
        <v>42.625</v>
      </c>
      <c r="H32" s="9">
        <f>IF(G32="","",G32*C28)</f>
        <v>1334.8602156521742</v>
      </c>
    </row>
    <row r="33" spans="2:8" ht="15.75" customHeight="1" x14ac:dyDescent="0.25">
      <c r="B33" s="3" t="s">
        <v>63</v>
      </c>
      <c r="C33" s="14">
        <v>340</v>
      </c>
      <c r="D33" s="15">
        <v>400</v>
      </c>
      <c r="E33" s="8">
        <v>22</v>
      </c>
      <c r="F33" s="16">
        <f t="shared" si="0"/>
        <v>0.85</v>
      </c>
      <c r="G33" s="16">
        <f t="shared" si="1"/>
        <v>18.7</v>
      </c>
      <c r="H33" s="9">
        <f>IF(G33="","",G33*C28)</f>
        <v>585.61609460869579</v>
      </c>
    </row>
    <row r="34" spans="2:8" ht="15.75" customHeight="1" x14ac:dyDescent="0.25">
      <c r="B34" s="3" t="s">
        <v>64</v>
      </c>
      <c r="C34" s="14">
        <v>95</v>
      </c>
      <c r="D34" s="15">
        <v>90</v>
      </c>
      <c r="E34" s="8">
        <v>22</v>
      </c>
      <c r="F34" s="16">
        <f t="shared" si="0"/>
        <v>1.0555555555555556</v>
      </c>
      <c r="G34" s="16">
        <f t="shared" si="1"/>
        <v>23.222222222222221</v>
      </c>
      <c r="H34" s="9">
        <f>IF(G34="","",G34*C28)</f>
        <v>727.23567304347841</v>
      </c>
    </row>
    <row r="35" spans="2:8" ht="15.75" customHeight="1" x14ac:dyDescent="0.25">
      <c r="B35" s="3" t="s">
        <v>65</v>
      </c>
      <c r="C35" s="14">
        <v>180</v>
      </c>
      <c r="D35" s="15">
        <v>200</v>
      </c>
      <c r="E35" s="8">
        <v>12</v>
      </c>
      <c r="F35" s="16">
        <f t="shared" si="0"/>
        <v>0.9</v>
      </c>
      <c r="G35" s="16">
        <f t="shared" si="1"/>
        <v>10.8</v>
      </c>
      <c r="H35" s="9">
        <f>IF(G35="","",G35*C28)</f>
        <v>338.21678191304358</v>
      </c>
    </row>
    <row r="36" spans="2:8" ht="15.75" customHeight="1" x14ac:dyDescent="0.25">
      <c r="B36" s="3" t="s">
        <v>66</v>
      </c>
      <c r="C36" s="14">
        <v>70</v>
      </c>
      <c r="D36" s="15">
        <v>150</v>
      </c>
      <c r="E36" s="8">
        <v>12</v>
      </c>
      <c r="F36" s="16">
        <f t="shared" si="0"/>
        <v>0.46666666666666667</v>
      </c>
      <c r="G36" s="16">
        <f t="shared" si="1"/>
        <v>5.6</v>
      </c>
      <c r="H36" s="9">
        <f>IF(G36="","",G36*C28)</f>
        <v>175.37166469565219</v>
      </c>
    </row>
    <row r="37" spans="2:8" ht="15.75" customHeight="1" x14ac:dyDescent="0.25">
      <c r="B37" s="17" t="s">
        <v>67</v>
      </c>
      <c r="C37" s="14"/>
      <c r="D37" s="15"/>
      <c r="E37" s="8"/>
      <c r="F37" s="16" t="str">
        <f t="shared" si="0"/>
        <v/>
      </c>
      <c r="G37" s="16" t="str">
        <f t="shared" si="1"/>
        <v/>
      </c>
      <c r="H37" s="9" t="str">
        <f>IF(G37="","",G37*C28)</f>
        <v/>
      </c>
    </row>
    <row r="38" spans="2:8" ht="18" customHeight="1" x14ac:dyDescent="0.25">
      <c r="B38" s="18" t="s">
        <v>68</v>
      </c>
      <c r="C38" s="19">
        <f>SUM(C32:C37)</f>
        <v>1305</v>
      </c>
      <c r="D38" s="20"/>
      <c r="E38" s="20"/>
      <c r="F38" s="20"/>
      <c r="G38" s="21">
        <f>SUM(G32:G37)</f>
        <v>100.94722222222221</v>
      </c>
      <c r="H38" s="22">
        <f>SUM(H32:H37)</f>
        <v>3161.3004299130444</v>
      </c>
    </row>
    <row r="39" spans="2:8" ht="15" customHeight="1" x14ac:dyDescent="0.25">
      <c r="B39" s="55" t="s">
        <v>69</v>
      </c>
      <c r="C39" s="55"/>
      <c r="D39" s="55"/>
      <c r="E39" s="55"/>
      <c r="F39" s="55"/>
      <c r="G39" s="55"/>
      <c r="H39" s="55"/>
    </row>
    <row r="40" spans="2:8" ht="6" customHeight="1" x14ac:dyDescent="0.25"/>
    <row r="41" spans="2:8" ht="21.75" customHeight="1" x14ac:dyDescent="0.25">
      <c r="B41" s="54" t="s">
        <v>70</v>
      </c>
      <c r="C41" s="54"/>
      <c r="D41" s="54"/>
      <c r="E41" s="54"/>
      <c r="F41" s="54"/>
      <c r="G41" s="54"/>
      <c r="H41" s="54"/>
    </row>
    <row r="42" spans="2:8" ht="18" customHeight="1" x14ac:dyDescent="0.25">
      <c r="B42" s="56" t="s">
        <v>71</v>
      </c>
      <c r="C42" s="56"/>
      <c r="D42" s="56"/>
      <c r="E42" s="56"/>
      <c r="F42" s="56"/>
      <c r="G42" s="57" t="s">
        <v>72</v>
      </c>
      <c r="H42" s="57"/>
    </row>
    <row r="43" spans="2:8" ht="15.75" customHeight="1" x14ac:dyDescent="0.25">
      <c r="B43" s="51" t="s">
        <v>73</v>
      </c>
      <c r="C43" s="51"/>
      <c r="D43" s="51"/>
      <c r="E43" s="51"/>
      <c r="F43" s="51"/>
      <c r="G43" s="47">
        <v>45</v>
      </c>
      <c r="H43" s="47"/>
    </row>
    <row r="44" spans="2:8" ht="15.75" customHeight="1" x14ac:dyDescent="0.25">
      <c r="B44" s="51" t="s">
        <v>74</v>
      </c>
      <c r="C44" s="51"/>
      <c r="D44" s="51"/>
      <c r="E44" s="51"/>
      <c r="F44" s="51"/>
      <c r="G44" s="47">
        <v>60</v>
      </c>
      <c r="H44" s="47"/>
    </row>
    <row r="45" spans="2:8" ht="15.75" customHeight="1" x14ac:dyDescent="0.25">
      <c r="B45" s="52" t="s">
        <v>75</v>
      </c>
      <c r="C45" s="52"/>
      <c r="D45" s="52"/>
      <c r="E45" s="52"/>
      <c r="F45" s="52"/>
      <c r="G45" s="47"/>
      <c r="H45" s="47"/>
    </row>
    <row r="46" spans="2:8" ht="16.5" customHeight="1" x14ac:dyDescent="0.25">
      <c r="B46" s="50" t="s">
        <v>76</v>
      </c>
      <c r="C46" s="50"/>
      <c r="D46" s="50"/>
      <c r="E46" s="50"/>
      <c r="F46" s="50"/>
      <c r="G46" s="41">
        <f>SUM(G43:G45)</f>
        <v>105</v>
      </c>
      <c r="H46" s="41"/>
    </row>
    <row r="47" spans="2:8" ht="6" customHeight="1" x14ac:dyDescent="0.25"/>
    <row r="48" spans="2:8" ht="16.5" customHeight="1" x14ac:dyDescent="0.25">
      <c r="B48" s="42" t="s">
        <v>77</v>
      </c>
      <c r="C48" s="42"/>
      <c r="D48" s="42"/>
      <c r="E48" s="42"/>
      <c r="F48" s="42"/>
      <c r="G48" s="44">
        <f>H38</f>
        <v>3161.3004299130444</v>
      </c>
      <c r="H48" s="44"/>
    </row>
    <row r="49" spans="2:8" ht="16.5" customHeight="1" x14ac:dyDescent="0.25">
      <c r="B49" s="42" t="s">
        <v>78</v>
      </c>
      <c r="C49" s="42"/>
      <c r="D49" s="42"/>
      <c r="E49" s="42"/>
      <c r="F49" s="42"/>
      <c r="G49" s="44">
        <f>G46</f>
        <v>105</v>
      </c>
      <c r="H49" s="44"/>
    </row>
    <row r="50" spans="2:8" ht="16.5" customHeight="1" x14ac:dyDescent="0.25">
      <c r="B50" s="42" t="s">
        <v>79</v>
      </c>
      <c r="C50" s="42"/>
      <c r="D50" s="42"/>
      <c r="E50" s="42"/>
      <c r="F50" s="42"/>
      <c r="G50" s="44">
        <f>G48+G49</f>
        <v>3266.3004299130444</v>
      </c>
      <c r="H50" s="44"/>
    </row>
    <row r="51" spans="2:8" ht="16.5" customHeight="1" x14ac:dyDescent="0.25">
      <c r="B51" s="42" t="s">
        <v>80</v>
      </c>
      <c r="C51" s="42"/>
      <c r="D51" s="42"/>
      <c r="E51" s="42"/>
      <c r="F51" s="42"/>
      <c r="G51" s="47">
        <v>250</v>
      </c>
      <c r="H51" s="47"/>
    </row>
    <row r="52" spans="2:8" ht="16.5" customHeight="1" x14ac:dyDescent="0.25">
      <c r="B52" s="48" t="s">
        <v>81</v>
      </c>
      <c r="C52" s="48"/>
      <c r="D52" s="48"/>
      <c r="E52" s="48"/>
      <c r="F52" s="48"/>
      <c r="G52" s="49">
        <f>MAX(G50,G51)</f>
        <v>3266.3004299130444</v>
      </c>
      <c r="H52" s="49"/>
    </row>
    <row r="53" spans="2:8" ht="16.5" customHeight="1" x14ac:dyDescent="0.25">
      <c r="B53" s="42" t="s">
        <v>82</v>
      </c>
      <c r="C53" s="42"/>
      <c r="D53" s="42"/>
      <c r="E53" s="42"/>
      <c r="F53" s="42"/>
      <c r="G53" s="43">
        <v>0.19</v>
      </c>
      <c r="H53" s="43"/>
    </row>
    <row r="54" spans="2:8" ht="16.5" customHeight="1" x14ac:dyDescent="0.25">
      <c r="B54" s="42" t="s">
        <v>83</v>
      </c>
      <c r="C54" s="42"/>
      <c r="D54" s="42"/>
      <c r="E54" s="42"/>
      <c r="F54" s="42"/>
      <c r="G54" s="44">
        <f>G52*G53</f>
        <v>620.59708168347845</v>
      </c>
      <c r="H54" s="44"/>
    </row>
    <row r="55" spans="2:8" ht="25.5" customHeight="1" x14ac:dyDescent="0.25">
      <c r="B55" s="45" t="s">
        <v>84</v>
      </c>
      <c r="C55" s="45"/>
      <c r="D55" s="45"/>
      <c r="E55" s="45"/>
      <c r="F55" s="45"/>
      <c r="G55" s="46">
        <f>G52+G54</f>
        <v>3886.8975115965227</v>
      </c>
      <c r="H55" s="46"/>
    </row>
    <row r="56" spans="2:8" ht="6" customHeight="1" x14ac:dyDescent="0.25"/>
    <row r="57" spans="2:8" ht="18" customHeight="1" x14ac:dyDescent="0.25">
      <c r="B57" s="39" t="s">
        <v>85</v>
      </c>
      <c r="C57" s="39"/>
      <c r="D57" s="39"/>
      <c r="E57" s="39"/>
      <c r="F57" s="39"/>
      <c r="G57" s="39"/>
      <c r="H57" s="39"/>
    </row>
    <row r="58" spans="2:8" ht="15.75" customHeight="1" x14ac:dyDescent="0.25">
      <c r="B58" s="36" t="s">
        <v>86</v>
      </c>
      <c r="C58" s="36"/>
      <c r="D58" s="36"/>
      <c r="E58" s="36"/>
      <c r="F58" s="36"/>
      <c r="G58" s="40">
        <f>IF(C38=0,0,G50/C38)</f>
        <v>2.5029122068299192</v>
      </c>
      <c r="H58" s="40"/>
    </row>
    <row r="59" spans="2:8" ht="15.75" customHeight="1" x14ac:dyDescent="0.25">
      <c r="B59" s="36" t="s">
        <v>87</v>
      </c>
      <c r="C59" s="36"/>
      <c r="D59" s="36"/>
      <c r="E59" s="36"/>
      <c r="F59" s="36"/>
      <c r="G59" s="41">
        <f>G52*12</f>
        <v>39195.605158956532</v>
      </c>
      <c r="H59" s="41"/>
    </row>
    <row r="60" spans="2:8" ht="15.75" customHeight="1" x14ac:dyDescent="0.25">
      <c r="B60" s="36" t="s">
        <v>88</v>
      </c>
      <c r="C60" s="36"/>
      <c r="D60" s="36"/>
      <c r="E60" s="36"/>
      <c r="F60" s="36"/>
      <c r="G60" s="37">
        <f>C28</f>
        <v>31.31636869565218</v>
      </c>
      <c r="H60" s="37"/>
    </row>
    <row r="61" spans="2:8" ht="15.75" customHeight="1" x14ac:dyDescent="0.25">
      <c r="B61" s="36" t="s">
        <v>89</v>
      </c>
      <c r="C61" s="36"/>
      <c r="D61" s="36"/>
      <c r="E61" s="36"/>
      <c r="F61" s="36"/>
      <c r="G61" s="38">
        <f>SUM(G32:G37)</f>
        <v>100.94722222222221</v>
      </c>
      <c r="H61" s="38"/>
    </row>
    <row r="62" spans="2:8" ht="6" customHeight="1" x14ac:dyDescent="0.25"/>
    <row r="63" spans="2:8" ht="18" customHeight="1" x14ac:dyDescent="0.25">
      <c r="B63" s="39" t="s">
        <v>90</v>
      </c>
      <c r="C63" s="39"/>
      <c r="D63" s="39"/>
      <c r="E63" s="39"/>
      <c r="F63" s="39"/>
      <c r="G63" s="39"/>
      <c r="H63" s="39"/>
    </row>
    <row r="64" spans="2:8" ht="15" customHeight="1" x14ac:dyDescent="0.25">
      <c r="B64" s="23" t="s">
        <v>91</v>
      </c>
      <c r="C64" s="34" t="s">
        <v>92</v>
      </c>
      <c r="D64" s="34"/>
      <c r="E64" s="34"/>
      <c r="F64" s="34"/>
      <c r="G64" s="34"/>
      <c r="H64" s="34"/>
    </row>
    <row r="65" spans="2:8" ht="15" customHeight="1" x14ac:dyDescent="0.25">
      <c r="B65" s="24" t="s">
        <v>93</v>
      </c>
      <c r="C65" s="34" t="s">
        <v>94</v>
      </c>
      <c r="D65" s="34"/>
      <c r="E65" s="34"/>
      <c r="F65" s="34"/>
      <c r="G65" s="34"/>
      <c r="H65" s="34"/>
    </row>
    <row r="66" spans="2:8" ht="15" customHeight="1" x14ac:dyDescent="0.25">
      <c r="B66" s="25" t="s">
        <v>95</v>
      </c>
      <c r="C66" s="34" t="s">
        <v>96</v>
      </c>
      <c r="D66" s="34"/>
      <c r="E66" s="34"/>
      <c r="F66" s="34"/>
      <c r="G66" s="34"/>
      <c r="H66" s="34"/>
    </row>
    <row r="67" spans="2:8" ht="30" customHeight="1" x14ac:dyDescent="0.25">
      <c r="B67" s="35" t="s">
        <v>97</v>
      </c>
      <c r="C67" s="35"/>
      <c r="D67" s="35"/>
      <c r="E67" s="35"/>
      <c r="F67" s="35"/>
      <c r="G67" s="35"/>
      <c r="H67" s="35"/>
    </row>
  </sheetData>
  <mergeCells count="77">
    <mergeCell ref="B2:E2"/>
    <mergeCell ref="F2:H2"/>
    <mergeCell ref="B3:E3"/>
    <mergeCell ref="F3:H3"/>
    <mergeCell ref="B4:H4"/>
    <mergeCell ref="B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B12:H12"/>
    <mergeCell ref="E13:H13"/>
    <mergeCell ref="E14:H14"/>
    <mergeCell ref="E15:H15"/>
    <mergeCell ref="E16:H16"/>
    <mergeCell ref="E17:H17"/>
    <mergeCell ref="E18:H18"/>
    <mergeCell ref="E19:H19"/>
    <mergeCell ref="E20:H20"/>
    <mergeCell ref="B22:H22"/>
    <mergeCell ref="E23:H23"/>
    <mergeCell ref="E24:H24"/>
    <mergeCell ref="E25:H25"/>
    <mergeCell ref="E26:H26"/>
    <mergeCell ref="E27:H27"/>
    <mergeCell ref="E28:H28"/>
    <mergeCell ref="B30:H30"/>
    <mergeCell ref="B39:H39"/>
    <mergeCell ref="B41:H41"/>
    <mergeCell ref="B42:F42"/>
    <mergeCell ref="G42:H42"/>
    <mergeCell ref="B43:F43"/>
    <mergeCell ref="G43:H43"/>
    <mergeCell ref="B44:F44"/>
    <mergeCell ref="G44:H44"/>
    <mergeCell ref="B45:F45"/>
    <mergeCell ref="G45:H45"/>
    <mergeCell ref="B46:F46"/>
    <mergeCell ref="G46:H46"/>
    <mergeCell ref="B48:F48"/>
    <mergeCell ref="G48:H48"/>
    <mergeCell ref="B49:F49"/>
    <mergeCell ref="G49:H49"/>
    <mergeCell ref="B50:F50"/>
    <mergeCell ref="G50:H50"/>
    <mergeCell ref="B51:F51"/>
    <mergeCell ref="G51:H51"/>
    <mergeCell ref="B52:F52"/>
    <mergeCell ref="G52:H52"/>
    <mergeCell ref="B53:F53"/>
    <mergeCell ref="G53:H53"/>
    <mergeCell ref="B54:F54"/>
    <mergeCell ref="G54:H54"/>
    <mergeCell ref="B55:F55"/>
    <mergeCell ref="G55:H55"/>
    <mergeCell ref="B57:H57"/>
    <mergeCell ref="B58:F58"/>
    <mergeCell ref="G58:H58"/>
    <mergeCell ref="B59:F59"/>
    <mergeCell ref="G59:H59"/>
    <mergeCell ref="C64:H64"/>
    <mergeCell ref="C65:H65"/>
    <mergeCell ref="C66:H66"/>
    <mergeCell ref="B67:H67"/>
    <mergeCell ref="B60:F60"/>
    <mergeCell ref="G60:H60"/>
    <mergeCell ref="B61:F61"/>
    <mergeCell ref="G61:H61"/>
    <mergeCell ref="B63:H6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5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34" customWidth="1"/>
    <col min="3" max="5" width="16" customWidth="1"/>
    <col min="6" max="6" width="12" customWidth="1"/>
  </cols>
  <sheetData>
    <row r="2" spans="2:6" ht="30" customHeight="1" x14ac:dyDescent="0.25">
      <c r="B2" s="66" t="s">
        <v>98</v>
      </c>
      <c r="C2" s="66"/>
      <c r="D2" s="66"/>
      <c r="E2" s="66"/>
      <c r="F2" s="66"/>
    </row>
    <row r="3" spans="2:6" ht="15.75" customHeight="1" x14ac:dyDescent="0.25">
      <c r="B3" s="67" t="s">
        <v>99</v>
      </c>
      <c r="C3" s="67"/>
      <c r="D3" s="67"/>
      <c r="E3" s="67"/>
      <c r="F3" s="67"/>
    </row>
    <row r="4" spans="2:6" ht="6" customHeight="1" x14ac:dyDescent="0.25"/>
    <row r="5" spans="2:6" ht="19.5" customHeight="1" x14ac:dyDescent="0.25">
      <c r="B5" s="26" t="s">
        <v>21</v>
      </c>
      <c r="C5" s="27" t="s">
        <v>100</v>
      </c>
      <c r="D5" s="27" t="s">
        <v>101</v>
      </c>
      <c r="E5" s="27" t="s">
        <v>102</v>
      </c>
      <c r="F5" s="27" t="s">
        <v>23</v>
      </c>
    </row>
    <row r="6" spans="2:6" ht="15.75" customHeight="1" x14ac:dyDescent="0.25">
      <c r="B6" s="2" t="s">
        <v>25</v>
      </c>
      <c r="C6" s="6">
        <v>14.5</v>
      </c>
      <c r="D6" s="28">
        <f>Kalkulation!C14</f>
        <v>14.5</v>
      </c>
      <c r="E6" s="6">
        <v>14.5</v>
      </c>
      <c r="F6" s="7" t="s">
        <v>26</v>
      </c>
    </row>
    <row r="7" spans="2:6" ht="15.75" customHeight="1" x14ac:dyDescent="0.25">
      <c r="B7" s="2" t="s">
        <v>28</v>
      </c>
      <c r="C7" s="8">
        <v>165</v>
      </c>
      <c r="D7" s="29">
        <f>Kalkulation!C15</f>
        <v>165</v>
      </c>
      <c r="E7" s="8">
        <v>165</v>
      </c>
      <c r="F7" s="7" t="s">
        <v>29</v>
      </c>
    </row>
    <row r="8" spans="2:6" ht="15.75" customHeight="1" x14ac:dyDescent="0.25">
      <c r="B8" s="2" t="s">
        <v>34</v>
      </c>
      <c r="C8" s="10">
        <v>0.28000000000000003</v>
      </c>
      <c r="D8" s="30">
        <f>Kalkulation!C17</f>
        <v>0.26</v>
      </c>
      <c r="E8" s="10">
        <v>0.24</v>
      </c>
      <c r="F8" s="7" t="s">
        <v>35</v>
      </c>
    </row>
    <row r="9" spans="2:6" ht="15.75" customHeight="1" x14ac:dyDescent="0.25">
      <c r="B9" s="2" t="s">
        <v>103</v>
      </c>
      <c r="C9" s="8">
        <v>128</v>
      </c>
      <c r="D9" s="29">
        <f>Kalkulation!C19</f>
        <v>138</v>
      </c>
      <c r="E9" s="8">
        <v>148</v>
      </c>
      <c r="F9" s="7" t="s">
        <v>29</v>
      </c>
    </row>
    <row r="10" spans="2:6" ht="15.75" customHeight="1" x14ac:dyDescent="0.25">
      <c r="B10" s="2" t="s">
        <v>44</v>
      </c>
      <c r="C10" s="10">
        <v>0.1</v>
      </c>
      <c r="D10" s="30">
        <f>Kalkulation!C24</f>
        <v>0.08</v>
      </c>
      <c r="E10" s="10">
        <v>0.06</v>
      </c>
      <c r="F10" s="7" t="s">
        <v>35</v>
      </c>
    </row>
    <row r="11" spans="2:6" ht="15.75" customHeight="1" x14ac:dyDescent="0.25">
      <c r="B11" s="2" t="s">
        <v>46</v>
      </c>
      <c r="C11" s="10">
        <v>0.06</v>
      </c>
      <c r="D11" s="30">
        <f>Kalkulation!C25</f>
        <v>0.05</v>
      </c>
      <c r="E11" s="10">
        <v>0.04</v>
      </c>
      <c r="F11" s="7" t="s">
        <v>35</v>
      </c>
    </row>
    <row r="12" spans="2:6" ht="15.75" customHeight="1" x14ac:dyDescent="0.25">
      <c r="B12" s="2" t="s">
        <v>48</v>
      </c>
      <c r="C12" s="10">
        <v>0.18</v>
      </c>
      <c r="D12" s="30">
        <f>Kalkulation!C26</f>
        <v>0.15</v>
      </c>
      <c r="E12" s="10">
        <v>0.12</v>
      </c>
      <c r="F12" s="7" t="s">
        <v>35</v>
      </c>
    </row>
    <row r="13" spans="2:6" ht="15.75" customHeight="1" x14ac:dyDescent="0.25">
      <c r="B13" s="2" t="s">
        <v>50</v>
      </c>
      <c r="C13" s="10">
        <v>0.14000000000000001</v>
      </c>
      <c r="D13" s="30">
        <f>Kalkulation!C27</f>
        <v>0.12</v>
      </c>
      <c r="E13" s="10">
        <v>0.09</v>
      </c>
      <c r="F13" s="7" t="s">
        <v>35</v>
      </c>
    </row>
    <row r="14" spans="2:6" ht="15.75" customHeight="1" x14ac:dyDescent="0.25">
      <c r="B14" s="2" t="s">
        <v>104</v>
      </c>
      <c r="C14" s="14">
        <v>1000</v>
      </c>
      <c r="D14" s="14">
        <v>1000</v>
      </c>
      <c r="E14" s="14">
        <v>1000</v>
      </c>
      <c r="F14" s="7" t="s">
        <v>105</v>
      </c>
    </row>
    <row r="15" spans="2:6" ht="15.75" customHeight="1" x14ac:dyDescent="0.25">
      <c r="B15" s="2" t="s">
        <v>106</v>
      </c>
      <c r="C15" s="15">
        <v>300</v>
      </c>
      <c r="D15" s="15">
        <v>340</v>
      </c>
      <c r="E15" s="15">
        <v>380</v>
      </c>
      <c r="F15" s="7" t="s">
        <v>107</v>
      </c>
    </row>
    <row r="16" spans="2:6" ht="15.75" customHeight="1" x14ac:dyDescent="0.25">
      <c r="B16" s="2" t="s">
        <v>108</v>
      </c>
      <c r="C16" s="8">
        <v>22</v>
      </c>
      <c r="D16" s="8">
        <v>22</v>
      </c>
      <c r="E16" s="8">
        <v>22</v>
      </c>
      <c r="F16" s="7" t="s">
        <v>109</v>
      </c>
    </row>
    <row r="17" spans="2:6" ht="6" customHeight="1" x14ac:dyDescent="0.25"/>
    <row r="18" spans="2:6" ht="19.5" customHeight="1" x14ac:dyDescent="0.25">
      <c r="B18" s="68" t="s">
        <v>110</v>
      </c>
      <c r="C18" s="68"/>
      <c r="D18" s="68"/>
      <c r="E18" s="68"/>
      <c r="F18" s="68"/>
    </row>
    <row r="19" spans="2:6" ht="16.5" customHeight="1" x14ac:dyDescent="0.25">
      <c r="B19" s="5" t="s">
        <v>111</v>
      </c>
      <c r="C19" s="31">
        <f>IF(C9=0,0,((C6*C7)*(1+C8))/C9)</f>
        <v>23.925000000000001</v>
      </c>
      <c r="D19" s="31">
        <f>IF(D9=0,0,((D6*D7)*(1+D8))/D9)</f>
        <v>21.844565217391306</v>
      </c>
      <c r="E19" s="31">
        <f>IF(E9=0,0,((E6*E7)*(1+E8))/E9)</f>
        <v>20.045270270270269</v>
      </c>
      <c r="F19" s="7"/>
    </row>
    <row r="20" spans="2:6" ht="16.5" customHeight="1" x14ac:dyDescent="0.25">
      <c r="B20" s="11" t="s">
        <v>112</v>
      </c>
      <c r="C20" s="12">
        <f>(IF(C9=0,0,((C6*C7)*(1+C8))/C9))*(1+C10+C11+C12)*(1+C13)</f>
        <v>36.547830000000005</v>
      </c>
      <c r="D20" s="12">
        <f>(IF(D9=0,0,((D6*D7)*(1+D8))/D9))*(1+D10+D11+D12)*(1+D13)</f>
        <v>31.31636869565218</v>
      </c>
      <c r="E20" s="12">
        <f>(IF(E9=0,0,((E6*E7)*(1+E8))/E9))*(1+E10+E11+E12)*(1+E13)</f>
        <v>26.656200405405407</v>
      </c>
      <c r="F20" s="13"/>
    </row>
    <row r="21" spans="2:6" ht="16.5" customHeight="1" x14ac:dyDescent="0.25">
      <c r="B21" s="5" t="s">
        <v>113</v>
      </c>
      <c r="C21" s="16">
        <f>IF(C15=0,0,C14/C15*C16)</f>
        <v>73.333333333333343</v>
      </c>
      <c r="D21" s="16">
        <f>IF(D15=0,0,D14/D15*D16)</f>
        <v>64.705882352941188</v>
      </c>
      <c r="E21" s="16">
        <f>IF(E15=0,0,E14/E15*E16)</f>
        <v>57.894736842105267</v>
      </c>
      <c r="F21" s="7"/>
    </row>
    <row r="22" spans="2:6" ht="16.5" customHeight="1" x14ac:dyDescent="0.25">
      <c r="B22" s="11" t="s">
        <v>114</v>
      </c>
      <c r="C22" s="32">
        <f>(IF(C15=0,0,C14/C15*C16))*((IF(C9=0,0,((C6*C7)*(1+C8))/C9))*(1+C10+C11+C12)*(1+C13))</f>
        <v>2680.1742000000008</v>
      </c>
      <c r="D22" s="32">
        <f>(IF(D15=0,0,D14/D15*D16))*((IF(D9=0,0,((D6*D7)*(1+D8))/D9))*(1+D10+D11+D12)*(1+D13))</f>
        <v>2026.3532685422003</v>
      </c>
      <c r="E22" s="32">
        <f>(IF(E15=0,0,E14/E15*E16))*((IF(E9=0,0,((E6*E7)*(1+E8))/E9))*(1+E10+E11+E12)*(1+E13))</f>
        <v>1543.2537076813658</v>
      </c>
      <c r="F22" s="13"/>
    </row>
    <row r="23" spans="2:6" ht="16.5" customHeight="1" x14ac:dyDescent="0.25">
      <c r="B23" s="5" t="s">
        <v>86</v>
      </c>
      <c r="C23" s="33">
        <f>IF(C14=0,0,((IF(C15=0,0,C14/C15*C16))*((IF(C9=0,0,((C6*C7)*(1+C8))/C9))*(1+C10+C11+C12)*(1+C13)))/C14)</f>
        <v>2.6801742000000006</v>
      </c>
      <c r="D23" s="33">
        <f>IF(D14=0,0,((IF(D15=0,0,D14/D15*D16))*((IF(D9=0,0,((D6*D7)*(1+D8))/D9))*(1+D10+D11+D12)*(1+D13)))/D14)</f>
        <v>2.0263532685422003</v>
      </c>
      <c r="E23" s="33">
        <f>IF(E14=0,0,((IF(E15=0,0,E14/E15*E16))*((IF(E9=0,0,((E6*E7)*(1+E8))/E9))*(1+E10+E11+E12)*(1+E13)))/E14)</f>
        <v>1.5432537076813657</v>
      </c>
      <c r="F23" s="7"/>
    </row>
    <row r="25" spans="2:6" ht="27.75" customHeight="1" x14ac:dyDescent="0.25">
      <c r="B25" s="35" t="s">
        <v>115</v>
      </c>
      <c r="C25" s="35"/>
      <c r="D25" s="35"/>
      <c r="E25" s="35"/>
      <c r="F25" s="35"/>
    </row>
  </sheetData>
  <mergeCells count="4">
    <mergeCell ref="B2:F2"/>
    <mergeCell ref="B3:F3"/>
    <mergeCell ref="B18:F18"/>
    <mergeCell ref="B25:F2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Kalkulation</vt:lpstr>
      <vt:lpstr>Szenarien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2026-09-30T06:12:45Z</dcterms:created>
  <dcterms:modified xsi:type="dcterms:W3CDTF">2026-09-30T06:22:25Z</dcterms:modified>
  <dc:language>en-US</dc:language>
</cp:coreProperties>
</file>