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 vertical\"/>
    </mc:Choice>
  </mc:AlternateContent>
  <xr:revisionPtr revIDLastSave="0" documentId="13_ncr:1_{374AEA8D-45C1-4624-A53C-06A883F69DAF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Kalkulation" sheetId="1" r:id="rId1"/>
    <sheet name="Stundenverrechnungssatz" sheetId="2" r:id="rId2"/>
    <sheet name="Referenzwert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4" i="3" l="1"/>
  <c r="D9" i="2"/>
  <c r="D10" i="2" s="1"/>
  <c r="E43" i="1"/>
  <c r="I39" i="1"/>
  <c r="E28" i="1"/>
  <c r="E32" i="1" s="1"/>
  <c r="D24" i="1"/>
  <c r="G52" i="1" s="1"/>
  <c r="H23" i="1"/>
  <c r="E23" i="1"/>
  <c r="G23" i="1" s="1"/>
  <c r="I23" i="1" s="1"/>
  <c r="H22" i="1"/>
  <c r="E22" i="1"/>
  <c r="G22" i="1" s="1"/>
  <c r="I22" i="1" s="1"/>
  <c r="H21" i="1"/>
  <c r="E21" i="1"/>
  <c r="G21" i="1" s="1"/>
  <c r="I21" i="1" s="1"/>
  <c r="H20" i="1"/>
  <c r="E20" i="1"/>
  <c r="G20" i="1" s="1"/>
  <c r="I20" i="1" s="1"/>
  <c r="H19" i="1"/>
  <c r="E19" i="1"/>
  <c r="G19" i="1" s="1"/>
  <c r="I19" i="1" s="1"/>
  <c r="H18" i="1"/>
  <c r="E18" i="1"/>
  <c r="G18" i="1" s="1"/>
  <c r="I18" i="1" s="1"/>
  <c r="H17" i="1"/>
  <c r="E17" i="1"/>
  <c r="G17" i="1" s="1"/>
  <c r="I17" i="1" s="1"/>
  <c r="H16" i="1"/>
  <c r="E16" i="1"/>
  <c r="G16" i="1" s="1"/>
  <c r="I16" i="1" s="1"/>
  <c r="H15" i="1"/>
  <c r="E15" i="1"/>
  <c r="G15" i="1" s="1"/>
  <c r="I15" i="1" s="1"/>
  <c r="H14" i="1"/>
  <c r="E14" i="1"/>
  <c r="G14" i="1" s="1"/>
  <c r="I14" i="1" s="1"/>
  <c r="I24" i="1" l="1"/>
  <c r="D12" i="2"/>
  <c r="D13" i="2" s="1"/>
  <c r="D15" i="2" s="1"/>
  <c r="I38" i="1"/>
  <c r="E31" i="1"/>
  <c r="D18" i="2" l="1"/>
  <c r="E36" i="1"/>
  <c r="E33" i="1"/>
  <c r="G53" i="1" l="1"/>
  <c r="I37" i="1"/>
  <c r="I40" i="1" s="1"/>
  <c r="I44" i="1" s="1"/>
  <c r="G51" i="1" l="1"/>
  <c r="G50" i="1"/>
  <c r="I47" i="1"/>
  <c r="I45" i="1"/>
  <c r="I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27" authorId="0" shapeId="0" xr:uid="{00000000-0006-0000-0000-000001000000}">
      <text>
        <r>
          <rPr>
            <sz val="10"/>
            <rFont val="Arial"/>
            <family val="2"/>
          </rPr>
          <t>Wie oft das Objekt pro Woche angefahren wird. Steuert Rüst- und Fahrzeit.</t>
        </r>
      </text>
    </comment>
    <comment ref="E29" authorId="0" shapeId="0" xr:uid="{00000000-0006-0000-0000-000002000000}">
      <text>
        <r>
          <rPr>
            <sz val="10"/>
            <rFont val="Arial"/>
            <family val="2"/>
          </rPr>
          <t>Auf-/Abbau, Material, Abschließen. Richtwert 10–20 Min.</t>
        </r>
      </text>
    </comment>
    <comment ref="E30" authorId="0" shapeId="0" xr:uid="{00000000-0006-0000-0000-000003000000}">
      <text>
        <r>
          <rPr>
            <sz val="10"/>
            <rFont val="Arial"/>
            <family val="2"/>
          </rPr>
          <t>An- und Abfahrt. Richtwert 20–45 Min.</t>
        </r>
      </text>
    </comment>
    <comment ref="E36" authorId="0" shapeId="0" xr:uid="{00000000-0006-0000-0000-000004000000}">
      <text>
        <r>
          <rPr>
            <sz val="10"/>
            <rFont val="Arial"/>
            <family val="2"/>
          </rPr>
          <t>Wird aus dem Blatt 'Stundenverrechnungssatz' übernommen.</t>
        </r>
      </text>
    </comment>
    <comment ref="E38" authorId="0" shapeId="0" xr:uid="{00000000-0006-0000-0000-000005000000}">
      <text>
        <r>
          <rPr>
            <sz val="10"/>
            <rFont val="Arial"/>
            <family val="2"/>
          </rPr>
          <t>Reinigungsmittel, Müllbeutel, Papier. Richtwert 0,30–0,80 € je Einsatz.</t>
        </r>
      </text>
    </comment>
    <comment ref="E39" authorId="0" shapeId="0" xr:uid="{00000000-0006-0000-0000-000006000000}">
      <text>
        <r>
          <rPr>
            <sz val="10"/>
            <rFont val="Arial"/>
            <family val="2"/>
          </rPr>
          <t>Abschreibung/Verschleiß Maschinen &amp; Geräte. Richtwert 50–100 €/Monat.</t>
        </r>
      </text>
    </comment>
    <comment ref="E43" authorId="0" shapeId="0" xr:uid="{00000000-0006-0000-0000-000007000000}">
      <text>
        <r>
          <rPr>
            <sz val="10"/>
            <rFont val="Arial"/>
            <family val="2"/>
          </rPr>
          <t>Wird aus dem Blatt 'Stundenverrechnungssatz' übernommen.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9" authorId="0" shapeId="0" xr:uid="{00000000-0006-0000-0200-000001000000}">
      <text>
        <r>
          <rPr>
            <sz val="10"/>
            <rFont val="Arial"/>
            <family val="2"/>
          </rPr>
          <t>Durchschnitt: 52 Wochen ÷ 12 Monate = 4,33. Bei Bedarf anpassen.</t>
        </r>
      </text>
    </comment>
  </commentList>
</comments>
</file>

<file path=xl/sharedStrings.xml><?xml version="1.0" encoding="utf-8"?>
<sst xmlns="http://schemas.openxmlformats.org/spreadsheetml/2006/main" count="198" uniqueCount="169">
  <si>
    <t>Kalkulation Gebäudereinigung</t>
  </si>
  <si>
    <t>Angebots- und Objektkalkulation · Unterhaltsreinigung · Kalkulationsjahr 2026</t>
  </si>
  <si>
    <t>ANBIETER</t>
  </si>
  <si>
    <t>KUNDE / OBJEKT</t>
  </si>
  <si>
    <t>Firma</t>
  </si>
  <si>
    <t>Nordwind Gebäudeservice GmbH</t>
  </si>
  <si>
    <t>Kunde</t>
  </si>
  <si>
    <t>Kontora Bürozentrum GmbH</t>
  </si>
  <si>
    <t>Anschrift</t>
  </si>
  <si>
    <t>Reinigungsweg 8, 30159 Musterstadt</t>
  </si>
  <si>
    <t>Objektadresse</t>
  </si>
  <si>
    <t>Lindenallee 44, 30159 Musterstadt</t>
  </si>
  <si>
    <t>Kontakt</t>
  </si>
  <si>
    <t>M. Berger · Tel. 04000 000000</t>
  </si>
  <si>
    <t>Objektart</t>
  </si>
  <si>
    <t>Bürogebäude</t>
  </si>
  <si>
    <t>USt-IdNr.</t>
  </si>
  <si>
    <t>DE000000000</t>
  </si>
  <si>
    <t>Reinigungsart</t>
  </si>
  <si>
    <t>Unterhaltsreinigung</t>
  </si>
  <si>
    <t>Angebots-Nr.</t>
  </si>
  <si>
    <t>AN-2026-0147</t>
  </si>
  <si>
    <t>Datum</t>
  </si>
  <si>
    <t>29.09.2026</t>
  </si>
  <si>
    <t>Gültig bis</t>
  </si>
  <si>
    <t>31.10.2026</t>
  </si>
  <si>
    <t>Vertragsbeginn</t>
  </si>
  <si>
    <t>01.11.2026</t>
  </si>
  <si>
    <t>1 · Leistungsverzeichnis (Flächen &amp; Frequenzen)</t>
  </si>
  <si>
    <t>Bereich / Raumtyp</t>
  </si>
  <si>
    <t>Bodenbelag</t>
  </si>
  <si>
    <t>Fläche</t>
  </si>
  <si>
    <t>Leistung</t>
  </si>
  <si>
    <t>Rein./Woche</t>
  </si>
  <si>
    <t>Std./Einsatz</t>
  </si>
  <si>
    <t>Einsätze/Monat</t>
  </si>
  <si>
    <t>Std./Monat</t>
  </si>
  <si>
    <t>Büro (Einzelbüros)</t>
  </si>
  <si>
    <t>Teppich</t>
  </si>
  <si>
    <t>Großraumbüro</t>
  </si>
  <si>
    <t>Besprechungsräume</t>
  </si>
  <si>
    <t>Parkett</t>
  </si>
  <si>
    <t>Sanitärbereiche</t>
  </si>
  <si>
    <t>Fliesen</t>
  </si>
  <si>
    <t>Teeküche / Küche</t>
  </si>
  <si>
    <t>PVC</t>
  </si>
  <si>
    <t>Flure / Verkehrsflächen</t>
  </si>
  <si>
    <t>Linoleum</t>
  </si>
  <si>
    <t>Treppenhaus</t>
  </si>
  <si>
    <t>Naturstein</t>
  </si>
  <si>
    <t>Eingang / Foyer</t>
  </si>
  <si>
    <t>Summe</t>
  </si>
  <si>
    <t>2 · Zusatzzeiten je Gebäudeeinsatz</t>
  </si>
  <si>
    <t>Anfahrten (Gebäudeeinsätze) pro Woche</t>
  </si>
  <si>
    <t>Einsätze pro Monat</t>
  </si>
  <si>
    <t>Rüstzeit je Einsatz (Min.)</t>
  </si>
  <si>
    <t>Fahrzeit je Einsatz (Min.)</t>
  </si>
  <si>
    <t>Rüstzeit pro Monat (Std.)</t>
  </si>
  <si>
    <t>Fahrzeit pro Monat (Std.)</t>
  </si>
  <si>
    <t>Abrechenbare Stunden pro Monat</t>
  </si>
  <si>
    <t>3 · Kostenzusammenstellung (pro Monat)</t>
  </si>
  <si>
    <t>Selbstkosten-Stundensatz (€/Std.)</t>
  </si>
  <si>
    <t>Lohnkosten</t>
  </si>
  <si>
    <t>Materialkosten (€ je Einsatz)</t>
  </si>
  <si>
    <t>Maschinen- / Gerätekosten (€ / Monat)</t>
  </si>
  <si>
    <t>Selbstkosten gesamt / Monat</t>
  </si>
  <si>
    <t>4 · Angebotspreis</t>
  </si>
  <si>
    <t>Gewinn- und Wagniszuschlag</t>
  </si>
  <si>
    <t>Angebotspreis / Monat (netto)</t>
  </si>
  <si>
    <t>zzgl. Umsatzsteuer</t>
  </si>
  <si>
    <t>Angebotspreis / Monat (brutto)</t>
  </si>
  <si>
    <t>Angebotspreis / Jahr (netto)</t>
  </si>
  <si>
    <t>5 · Kennzahlen</t>
  </si>
  <si>
    <t>Preis je m² und Monat (netto)</t>
  </si>
  <si>
    <t>Kalkulatorischer Stundenpreis (netto)</t>
  </si>
  <si>
    <t>Gesamtfläche</t>
  </si>
  <si>
    <t>Abrechenbare Stunden / Monat</t>
  </si>
  <si>
    <t>Legende &amp; Hinweise</t>
  </si>
  <si>
    <t>• Eingabefelder (cremefarben) ausfüllen bzw. überschreiben.</t>
  </si>
  <si>
    <t>• Werte in Teal stammen aus anderen Blättern (Stundenverrechnungssatz).</t>
  </si>
  <si>
    <t>• Leistung (m²/h) wird automatisch aus den Referenzwerten übernommen – bei eigenem Wert einfach überschreiben.</t>
  </si>
  <si>
    <t>• Goldene Felder sind berechnete Ergebnisse.</t>
  </si>
  <si>
    <t>• Grundreinigung, Glas- und Sonderreinigung separat kalkulieren (abweichende Leistungswerte &amp; Preise).</t>
  </si>
  <si>
    <t>• Alle Beträge netto zzgl. gesetzlicher Umsatzsteuer. Angaben sind Beispielwerte einer Musterkalkulation.</t>
  </si>
  <si>
    <t>Stundenverrechnungssatz</t>
  </si>
  <si>
    <t>Kostenaufbau je Produktivstunde · Grundlage der Objektkalkulation</t>
  </si>
  <si>
    <t>Kalkulation des Stundensatzes</t>
  </si>
  <si>
    <t>Position</t>
  </si>
  <si>
    <t>Wert</t>
  </si>
  <si>
    <t>Einheit</t>
  </si>
  <si>
    <t>Erläuterung</t>
  </si>
  <si>
    <t>Bruttolohn (Tariflohn)</t>
  </si>
  <si>
    <t>€/Std.</t>
  </si>
  <si>
    <t>Lohngruppe 1 · Branchenmindestlohn 2026</t>
  </si>
  <si>
    <t>Lohnnebenkosten (Arbeitgeber)</t>
  </si>
  <si>
    <t>%</t>
  </si>
  <si>
    <t>Sozialabgaben + Umlagen (Richtwert ~25 %)</t>
  </si>
  <si>
    <t>▸ Lohnnebenkosten</t>
  </si>
  <si>
    <t>▸ Arbeitgeber-Bruttolohn</t>
  </si>
  <si>
    <t>Zuschlag Ausfallzeiten</t>
  </si>
  <si>
    <t>Urlaub, Krankheit, Feiertage</t>
  </si>
  <si>
    <t>▸ Ausfallkosten</t>
  </si>
  <si>
    <t>▸ Produktive Lohnkosten</t>
  </si>
  <si>
    <t>Gemeinkosten</t>
  </si>
  <si>
    <t>Büro, Versicherung, Fahrzeug, Verwaltung</t>
  </si>
  <si>
    <t>▸ Selbstkosten-Stundensatz</t>
  </si>
  <si>
    <t>→ Grundlage der Objektkalkulation (ohne Gewinn)</t>
  </si>
  <si>
    <t>empfohlen: mind. 15 %</t>
  </si>
  <si>
    <t>▸ Verrechnungssatz inkl. Gewinn</t>
  </si>
  <si>
    <t>nachrichtlich – Preis je abrechenbarer Stunde</t>
  </si>
  <si>
    <t>Referenzwerte</t>
  </si>
  <si>
    <t>Branchenrichtwerte 2026 · Grundlage für Auswahllisten und automatische Übernahme</t>
  </si>
  <si>
    <t>Leistungswerte Unterhaltsreinigung (Richtwerte)</t>
  </si>
  <si>
    <t>Hilfslisten (Auswahllisten)</t>
  </si>
  <si>
    <t>Leistung (m²/h)</t>
  </si>
  <si>
    <t>Spanne (m²/h)</t>
  </si>
  <si>
    <t>Hinweis</t>
  </si>
  <si>
    <t>Bodenbeläge</t>
  </si>
  <si>
    <t>Reinigungsarten</t>
  </si>
  <si>
    <t>250 – 350</t>
  </si>
  <si>
    <t>geringe Möblierung</t>
  </si>
  <si>
    <t>180 – 250</t>
  </si>
  <si>
    <t>hohe Belegung</t>
  </si>
  <si>
    <t>Grundreinigung</t>
  </si>
  <si>
    <t>200 – 260</t>
  </si>
  <si>
    <t>mittlere Nutzung</t>
  </si>
  <si>
    <t>Glasreinigung</t>
  </si>
  <si>
    <t>60 – 100</t>
  </si>
  <si>
    <t>arbeitsintensiv</t>
  </si>
  <si>
    <t>Sonderreinigung</t>
  </si>
  <si>
    <t>100 – 150</t>
  </si>
  <si>
    <t>nutzungsabhängig</t>
  </si>
  <si>
    <t>300 – 400</t>
  </si>
  <si>
    <t>repetitiv</t>
  </si>
  <si>
    <t>150 – 200</t>
  </si>
  <si>
    <t>Stufen / Geländer</t>
  </si>
  <si>
    <t>Beton</t>
  </si>
  <si>
    <t>hochfrequentiert</t>
  </si>
  <si>
    <t>Vinyl</t>
  </si>
  <si>
    <t>Lager / Technikräume</t>
  </si>
  <si>
    <t>350 – 500</t>
  </si>
  <si>
    <t>wenig möbliert</t>
  </si>
  <si>
    <t>Kautschuk</t>
  </si>
  <si>
    <t>Aufzüge</t>
  </si>
  <si>
    <t>40 – 80</t>
  </si>
  <si>
    <t>je Kabine</t>
  </si>
  <si>
    <t>sonstiges</t>
  </si>
  <si>
    <t>Frequenz</t>
  </si>
  <si>
    <t>Wochen pro Monat (Faktor)</t>
  </si>
  <si>
    <t>Einsätze/Monat = Einsätze/Woche × 4,33</t>
  </si>
  <si>
    <t>Tariflöhne Gebäudereinigung 2026</t>
  </si>
  <si>
    <t>Lohngruppe</t>
  </si>
  <si>
    <t>€ / Std. ab 01.01.2026</t>
  </si>
  <si>
    <t>Typische Tätigkeit</t>
  </si>
  <si>
    <t>Lohngruppe 1</t>
  </si>
  <si>
    <t>Innen- und Unterhaltsreinigung</t>
  </si>
  <si>
    <t>Lohngruppe 6</t>
  </si>
  <si>
    <t>Glas- und Fassadenreinigung</t>
  </si>
  <si>
    <t>Gesetzl. Mindestlohn</t>
  </si>
  <si>
    <t>allgemeine Untergrenze</t>
  </si>
  <si>
    <t>Lohnnebenkosten Arbeitgeber (Richtwerte, Anteil vom Bruttolohn)</t>
  </si>
  <si>
    <t>Bestandteil</t>
  </si>
  <si>
    <t>Anteil</t>
  </si>
  <si>
    <t>Rentenversicherung (AG-Anteil)</t>
  </si>
  <si>
    <t>Krankenversicherung (AG-Anteil)</t>
  </si>
  <si>
    <t>Pflegeversicherung (AG-Anteil)</t>
  </si>
  <si>
    <t>Arbeitslosenversicherung (AG-Anteil)</t>
  </si>
  <si>
    <t>Umlagen U1/U2/U3 + Berufsgenossenschaft</t>
  </si>
  <si>
    <t>Summe (Richtwert)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</si>
</sst>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m²&quot;"/>
    <numFmt numFmtId="165" formatCode="#,##0&quot; m²/h&quot;"/>
    <numFmt numFmtId="166" formatCode="#,##0.0"/>
    <numFmt numFmtId="167" formatCode="0&quot; Min.&quot;"/>
    <numFmt numFmtId="168" formatCode="#,##0.00&quot; €&quot;"/>
    <numFmt numFmtId="169" formatCode="#,##0.00&quot; Std.&quot;"/>
  </numFmts>
  <fonts count="16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10"/>
      <color rgb="FFFFFFFF"/>
      <name val="Calibri"/>
      <charset val="1"/>
    </font>
    <font>
      <b/>
      <sz val="10"/>
      <color rgb="FFFFFFFF"/>
      <name val="Calibri"/>
      <charset val="1"/>
    </font>
    <font>
      <b/>
      <sz val="10"/>
      <color rgb="FF13292C"/>
      <name val="Calibri"/>
      <charset val="1"/>
    </font>
    <font>
      <sz val="10"/>
      <color rgb="FF13292C"/>
      <name val="Calibri"/>
      <charset val="1"/>
    </font>
    <font>
      <b/>
      <sz val="11"/>
      <color rgb="FFFFFFFF"/>
      <name val="Calibri"/>
      <charset val="1"/>
    </font>
    <font>
      <b/>
      <sz val="10"/>
      <color rgb="FFC8912F"/>
      <name val="Calibri"/>
      <charset val="1"/>
    </font>
    <font>
      <b/>
      <sz val="10"/>
      <color rgb="FF1C6E74"/>
      <name val="Calibri"/>
      <charset val="1"/>
    </font>
    <font>
      <b/>
      <sz val="12"/>
      <color rgb="FFFFFFFF"/>
      <name val="Calibri"/>
      <charset val="1"/>
    </font>
    <font>
      <i/>
      <sz val="10"/>
      <color rgb="FF3A4A4C"/>
      <name val="Calibri"/>
      <charset val="1"/>
    </font>
    <font>
      <sz val="10"/>
      <name val="Arial"/>
      <family val="2"/>
    </font>
    <font>
      <b/>
      <sz val="16"/>
      <color rgb="FFFFFFFF"/>
      <name val="Calibri"/>
      <charset val="1"/>
    </font>
    <font>
      <i/>
      <sz val="9"/>
      <color rgb="FFFFFFFF"/>
      <name val="Calibri"/>
      <charset val="1"/>
    </font>
    <font>
      <sz val="10"/>
      <color rgb="FF4A5A5A"/>
      <name val="Calibri"/>
      <charset val="1"/>
    </font>
    <font>
      <i/>
      <sz val="10"/>
      <color rgb="FF4A5A5A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0E3B43"/>
        <bgColor rgb="FF13292C"/>
      </patternFill>
    </fill>
    <fill>
      <patternFill patternType="solid">
        <fgColor rgb="FF1C6E74"/>
        <bgColor rgb="FF008080"/>
      </patternFill>
    </fill>
    <fill>
      <patternFill patternType="solid">
        <fgColor rgb="FFEAF2F2"/>
        <bgColor rgb="FFF1F6F6"/>
      </patternFill>
    </fill>
    <fill>
      <patternFill patternType="solid">
        <fgColor rgb="FFFBF3E2"/>
        <bgColor rgb="FFF1F6F6"/>
      </patternFill>
    </fill>
    <fill>
      <patternFill patternType="solid">
        <fgColor rgb="FFFFFFFF"/>
        <bgColor rgb="FFF1F6F6"/>
      </patternFill>
    </fill>
    <fill>
      <patternFill patternType="solid">
        <fgColor rgb="FFF1F6F6"/>
        <bgColor rgb="FFEAF2F2"/>
      </patternFill>
    </fill>
    <fill>
      <patternFill patternType="solid">
        <fgColor rgb="FFF4E9CF"/>
        <bgColor rgb="FFFBF3E2"/>
      </patternFill>
    </fill>
    <fill>
      <patternFill patternType="solid">
        <fgColor rgb="FFC8912F"/>
        <bgColor rgb="FFFF8080"/>
      </patternFill>
    </fill>
  </fills>
  <borders count="2">
    <border>
      <left/>
      <right/>
      <top/>
      <bottom/>
      <diagonal/>
    </border>
    <border>
      <left style="thin">
        <color rgb="FFCBD8D8"/>
      </left>
      <right style="thin">
        <color rgb="FFCBD8D8"/>
      </right>
      <top style="thin">
        <color rgb="FFCBD8D8"/>
      </top>
      <bottom style="thin">
        <color rgb="FFCBD8D8"/>
      </bottom>
      <diagonal/>
    </border>
  </borders>
  <cellStyleXfs count="1">
    <xf numFmtId="0" fontId="0" fillId="0" borderId="0"/>
  </cellStyleXfs>
  <cellXfs count="70">
    <xf numFmtId="0" fontId="0" fillId="0" borderId="0" xfId="0"/>
    <xf numFmtId="168" fontId="5" fillId="6" borderId="1" xfId="0" applyNumberFormat="1" applyFont="1" applyFill="1" applyBorder="1" applyAlignment="1">
      <alignment horizontal="center" vertical="center"/>
    </xf>
    <xf numFmtId="168" fontId="7" fillId="8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indent="1"/>
    </xf>
    <xf numFmtId="0" fontId="5" fillId="8" borderId="1" xfId="0" applyFont="1" applyFill="1" applyBorder="1" applyAlignment="1">
      <alignment horizontal="left" vertical="center" indent="1"/>
    </xf>
    <xf numFmtId="0" fontId="4" fillId="8" borderId="1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/>
    </xf>
    <xf numFmtId="165" fontId="5" fillId="6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166" fontId="5" fillId="6" borderId="1" xfId="0" applyNumberFormat="1" applyFont="1" applyFill="1" applyBorder="1" applyAlignment="1">
      <alignment horizontal="center" vertical="center"/>
    </xf>
    <xf numFmtId="165" fontId="5" fillId="7" borderId="1" xfId="0" applyNumberFormat="1" applyFont="1" applyFill="1" applyBorder="1" applyAlignment="1">
      <alignment horizontal="center" vertical="center"/>
    </xf>
    <xf numFmtId="4" fontId="5" fillId="7" borderId="1" xfId="0" applyNumberFormat="1" applyFont="1" applyFill="1" applyBorder="1" applyAlignment="1">
      <alignment horizontal="center" vertical="center"/>
    </xf>
    <xf numFmtId="166" fontId="5" fillId="7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indent="1"/>
    </xf>
    <xf numFmtId="4" fontId="3" fillId="3" borderId="1" xfId="0" applyNumberFormat="1" applyFont="1" applyFill="1" applyBorder="1" applyAlignment="1">
      <alignment horizontal="center" vertical="center"/>
    </xf>
    <xf numFmtId="167" fontId="5" fillId="5" borderId="1" xfId="0" applyNumberFormat="1" applyFont="1" applyFill="1" applyBorder="1" applyAlignment="1">
      <alignment horizontal="center" vertical="center"/>
    </xf>
    <xf numFmtId="4" fontId="7" fillId="8" borderId="1" xfId="0" applyNumberFormat="1" applyFont="1" applyFill="1" applyBorder="1" applyAlignment="1">
      <alignment horizontal="center" vertical="center"/>
    </xf>
    <xf numFmtId="168" fontId="8" fillId="4" borderId="1" xfId="0" applyNumberFormat="1" applyFont="1" applyFill="1" applyBorder="1" applyAlignment="1">
      <alignment horizontal="center" vertical="center"/>
    </xf>
    <xf numFmtId="168" fontId="5" fillId="4" borderId="1" xfId="0" applyNumberFormat="1" applyFont="1" applyFill="1" applyBorder="1" applyAlignment="1">
      <alignment horizontal="center" vertical="center"/>
    </xf>
    <xf numFmtId="168" fontId="5" fillId="5" borderId="1" xfId="0" applyNumberFormat="1" applyFont="1" applyFill="1" applyBorder="1" applyAlignment="1">
      <alignment horizontal="center" vertical="center"/>
    </xf>
    <xf numFmtId="9" fontId="8" fillId="4" borderId="1" xfId="0" applyNumberFormat="1" applyFont="1" applyFill="1" applyBorder="1" applyAlignment="1">
      <alignment horizontal="center" vertical="center"/>
    </xf>
    <xf numFmtId="168" fontId="9" fillId="9" borderId="1" xfId="0" applyNumberFormat="1" applyFont="1" applyFill="1" applyBorder="1" applyAlignment="1">
      <alignment horizontal="center" vertical="center"/>
    </xf>
    <xf numFmtId="9" fontId="5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left" vertical="center" wrapText="1" indent="1"/>
    </xf>
    <xf numFmtId="0" fontId="14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 indent="1"/>
    </xf>
    <xf numFmtId="0" fontId="14" fillId="8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5" fillId="6" borderId="1" xfId="0" applyFont="1" applyFill="1" applyBorder="1" applyAlignment="1">
      <alignment horizontal="left" vertical="center" indent="1"/>
    </xf>
    <xf numFmtId="165" fontId="5" fillId="5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center" indent="1"/>
    </xf>
    <xf numFmtId="0" fontId="5" fillId="7" borderId="1" xfId="0" applyFont="1" applyFill="1" applyBorder="1" applyAlignment="1">
      <alignment horizontal="left" vertical="center" indent="1"/>
    </xf>
    <xf numFmtId="0" fontId="5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4" fontId="5" fillId="5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indent="1"/>
    </xf>
    <xf numFmtId="0" fontId="4" fillId="7" borderId="1" xfId="0" applyFont="1" applyFill="1" applyBorder="1" applyAlignment="1">
      <alignment horizontal="left" vertical="center" indent="1"/>
    </xf>
    <xf numFmtId="9" fontId="4" fillId="8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169" fontId="5" fillId="6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indent="1"/>
    </xf>
    <xf numFmtId="0" fontId="4" fillId="8" borderId="1" xfId="0" applyFont="1" applyFill="1" applyBorder="1" applyAlignment="1">
      <alignment horizontal="left" vertical="center" indent="1"/>
    </xf>
    <xf numFmtId="168" fontId="7" fillId="8" borderId="1" xfId="0" applyNumberFormat="1" applyFont="1" applyFill="1" applyBorder="1" applyAlignment="1">
      <alignment horizontal="center" vertical="center"/>
    </xf>
    <xf numFmtId="168" fontId="5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 indent="1"/>
    </xf>
    <xf numFmtId="0" fontId="5" fillId="9" borderId="1" xfId="0" applyFont="1" applyFill="1" applyBorder="1" applyAlignment="1">
      <alignment horizontal="left" vertical="center" indent="1"/>
    </xf>
    <xf numFmtId="0" fontId="6" fillId="3" borderId="1" xfId="0" applyFont="1" applyFill="1" applyBorder="1" applyAlignment="1">
      <alignment horizontal="left" vertical="center" indent="1"/>
    </xf>
    <xf numFmtId="0" fontId="5" fillId="8" borderId="1" xfId="0" applyFont="1" applyFill="1" applyBorder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left" vertical="center" indent="1"/>
    </xf>
    <xf numFmtId="0" fontId="13" fillId="3" borderId="1" xfId="0" applyFont="1" applyFill="1" applyBorder="1" applyAlignment="1">
      <alignment horizontal="left" vertical="center" indent="1"/>
    </xf>
    <xf numFmtId="0" fontId="15" fillId="0" borderId="1" xfId="0" applyFont="1" applyBorder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6E74"/>
      <rgbColor rgb="FFC0C0C0"/>
      <rgbColor rgb="FF808080"/>
      <rgbColor rgb="FF9999FF"/>
      <rgbColor rgb="FF993366"/>
      <rgbColor rgb="FFFBF3E2"/>
      <rgbColor rgb="FFEAF2F2"/>
      <rgbColor rgb="FF660066"/>
      <rgbColor rgb="FFFF8080"/>
      <rgbColor rgb="FF0066CC"/>
      <rgbColor rgb="FFCB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6F6"/>
      <rgbColor rgb="FFCCFFCC"/>
      <rgbColor rgb="FFF4E9C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12F"/>
      <rgbColor rgb="FFFF6600"/>
      <rgbColor rgb="FF4A5A5A"/>
      <rgbColor rgb="FF969696"/>
      <rgbColor rgb="FF0E3B43"/>
      <rgbColor rgb="FF339966"/>
      <rgbColor rgb="FF003300"/>
      <rgbColor rgb="FF3A4A4C"/>
      <rgbColor rgb="FF993300"/>
      <rgbColor rgb="FF993366"/>
      <rgbColor rgb="FF333399"/>
      <rgbColor rgb="FF13292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1"/>
  <sheetViews>
    <sheetView showGridLines="0" tabSelected="1" zoomScaleNormal="100" workbookViewId="0">
      <selection activeCell="O57" sqref="O57"/>
    </sheetView>
  </sheetViews>
  <sheetFormatPr baseColWidth="10" defaultColWidth="8.7109375" defaultRowHeight="15" x14ac:dyDescent="0.25"/>
  <cols>
    <col min="1" max="1" width="2" customWidth="1"/>
    <col min="2" max="2" width="20.7109375" bestFit="1" customWidth="1"/>
    <col min="3" max="3" width="10.5703125" bestFit="1" customWidth="1"/>
    <col min="4" max="4" width="9.7109375" customWidth="1"/>
    <col min="5" max="5" width="10.42578125" customWidth="1"/>
    <col min="6" max="6" width="14.28515625" bestFit="1" customWidth="1"/>
    <col min="7" max="7" width="10.140625" bestFit="1" customWidth="1"/>
    <col min="8" max="8" width="13.28515625" bestFit="1" customWidth="1"/>
    <col min="9" max="9" width="10.7109375" bestFit="1" customWidth="1"/>
  </cols>
  <sheetData>
    <row r="1" spans="2:9" ht="36" customHeight="1" x14ac:dyDescent="0.25">
      <c r="B1" s="63" t="s">
        <v>0</v>
      </c>
      <c r="C1" s="63"/>
      <c r="D1" s="63"/>
      <c r="E1" s="63"/>
      <c r="F1" s="63"/>
      <c r="G1" s="63"/>
      <c r="H1" s="63"/>
      <c r="I1" s="63"/>
    </row>
    <row r="2" spans="2:9" ht="18" customHeight="1" x14ac:dyDescent="0.25">
      <c r="B2" s="64" t="s">
        <v>1</v>
      </c>
      <c r="C2" s="64"/>
      <c r="D2" s="64"/>
      <c r="E2" s="64"/>
      <c r="F2" s="64"/>
      <c r="G2" s="64"/>
      <c r="H2" s="64"/>
      <c r="I2" s="64"/>
    </row>
    <row r="4" spans="2:9" x14ac:dyDescent="0.25">
      <c r="B4" s="65" t="s">
        <v>2</v>
      </c>
      <c r="C4" s="65"/>
      <c r="D4" s="65"/>
      <c r="F4" s="65" t="s">
        <v>3</v>
      </c>
      <c r="G4" s="65"/>
      <c r="H4" s="65"/>
      <c r="I4" s="65"/>
    </row>
    <row r="5" spans="2:9" x14ac:dyDescent="0.25">
      <c r="B5" s="8" t="s">
        <v>4</v>
      </c>
      <c r="C5" s="61" t="s">
        <v>5</v>
      </c>
      <c r="D5" s="61"/>
      <c r="F5" s="8" t="s">
        <v>6</v>
      </c>
      <c r="G5" s="61" t="s">
        <v>7</v>
      </c>
      <c r="H5" s="61"/>
      <c r="I5" s="61"/>
    </row>
    <row r="6" spans="2:9" x14ac:dyDescent="0.25">
      <c r="B6" s="8" t="s">
        <v>8</v>
      </c>
      <c r="C6" s="61" t="s">
        <v>9</v>
      </c>
      <c r="D6" s="61"/>
      <c r="F6" s="8" t="s">
        <v>10</v>
      </c>
      <c r="G6" s="61" t="s">
        <v>11</v>
      </c>
      <c r="H6" s="61"/>
      <c r="I6" s="61"/>
    </row>
    <row r="7" spans="2:9" x14ac:dyDescent="0.25">
      <c r="B7" s="8" t="s">
        <v>12</v>
      </c>
      <c r="C7" s="61" t="s">
        <v>13</v>
      </c>
      <c r="D7" s="61"/>
      <c r="F7" s="8" t="s">
        <v>14</v>
      </c>
      <c r="G7" s="61" t="s">
        <v>15</v>
      </c>
      <c r="H7" s="61"/>
      <c r="I7" s="61"/>
    </row>
    <row r="8" spans="2:9" x14ac:dyDescent="0.25">
      <c r="B8" s="8" t="s">
        <v>16</v>
      </c>
      <c r="C8" s="61" t="s">
        <v>17</v>
      </c>
      <c r="D8" s="61"/>
      <c r="F8" s="8" t="s">
        <v>18</v>
      </c>
      <c r="G8" s="61" t="s">
        <v>19</v>
      </c>
      <c r="H8" s="61"/>
      <c r="I8" s="61"/>
    </row>
    <row r="9" spans="2:9" x14ac:dyDescent="0.25">
      <c r="B9" s="8" t="s">
        <v>20</v>
      </c>
      <c r="C9" s="61" t="s">
        <v>21</v>
      </c>
      <c r="D9" s="61"/>
      <c r="F9" s="8" t="s">
        <v>22</v>
      </c>
      <c r="G9" s="61" t="s">
        <v>23</v>
      </c>
      <c r="H9" s="61"/>
      <c r="I9" s="61"/>
    </row>
    <row r="10" spans="2:9" x14ac:dyDescent="0.25">
      <c r="B10" s="8" t="s">
        <v>24</v>
      </c>
      <c r="C10" s="61" t="s">
        <v>25</v>
      </c>
      <c r="D10" s="61"/>
      <c r="F10" s="8" t="s">
        <v>26</v>
      </c>
      <c r="G10" s="61" t="s">
        <v>27</v>
      </c>
      <c r="H10" s="61"/>
      <c r="I10" s="61"/>
    </row>
    <row r="12" spans="2:9" x14ac:dyDescent="0.25">
      <c r="B12" s="59" t="s">
        <v>28</v>
      </c>
      <c r="C12" s="59"/>
      <c r="D12" s="59"/>
      <c r="E12" s="59"/>
      <c r="F12" s="59"/>
      <c r="G12" s="59"/>
      <c r="H12" s="59"/>
      <c r="I12" s="59"/>
    </row>
    <row r="13" spans="2:9" ht="30" customHeight="1" x14ac:dyDescent="0.25">
      <c r="B13" s="9" t="s">
        <v>29</v>
      </c>
      <c r="C13" s="9" t="s">
        <v>30</v>
      </c>
      <c r="D13" s="9" t="s">
        <v>31</v>
      </c>
      <c r="E13" s="9" t="s">
        <v>32</v>
      </c>
      <c r="F13" s="9" t="s">
        <v>33</v>
      </c>
      <c r="G13" s="9" t="s">
        <v>34</v>
      </c>
      <c r="H13" s="9" t="s">
        <v>35</v>
      </c>
      <c r="I13" s="9" t="s">
        <v>36</v>
      </c>
    </row>
    <row r="14" spans="2:9" x14ac:dyDescent="0.25">
      <c r="B14" s="7" t="s">
        <v>37</v>
      </c>
      <c r="C14" s="7" t="s">
        <v>38</v>
      </c>
      <c r="D14" s="10">
        <v>420</v>
      </c>
      <c r="E14" s="11">
        <f>IFERROR(VLOOKUP(B14,Referenzwerte!$B$7:$C$16,2,FALSE()),"")</f>
        <v>250</v>
      </c>
      <c r="F14" s="12">
        <v>3</v>
      </c>
      <c r="G14" s="13">
        <f t="shared" ref="G14:G23" si="0">IFERROR(D14/E14,0)</f>
        <v>1.68</v>
      </c>
      <c r="H14" s="14">
        <f>IFERROR(F14*Referenzwerte!$C$19,0)</f>
        <v>12.99</v>
      </c>
      <c r="I14" s="13">
        <f t="shared" ref="I14:I23" si="1">IFERROR(G14*H14,0)</f>
        <v>21.8232</v>
      </c>
    </row>
    <row r="15" spans="2:9" x14ac:dyDescent="0.25">
      <c r="B15" s="7" t="s">
        <v>39</v>
      </c>
      <c r="C15" s="7" t="s">
        <v>38</v>
      </c>
      <c r="D15" s="10">
        <v>180</v>
      </c>
      <c r="E15" s="15">
        <f>IFERROR(VLOOKUP(B15,Referenzwerte!$B$7:$C$16,2,FALSE()),"")</f>
        <v>200</v>
      </c>
      <c r="F15" s="12">
        <v>3</v>
      </c>
      <c r="G15" s="16">
        <f t="shared" si="0"/>
        <v>0.9</v>
      </c>
      <c r="H15" s="17">
        <f>IFERROR(F15*Referenzwerte!$C$19,0)</f>
        <v>12.99</v>
      </c>
      <c r="I15" s="16">
        <f t="shared" si="1"/>
        <v>11.691000000000001</v>
      </c>
    </row>
    <row r="16" spans="2:9" x14ac:dyDescent="0.25">
      <c r="B16" s="7" t="s">
        <v>40</v>
      </c>
      <c r="C16" s="7" t="s">
        <v>41</v>
      </c>
      <c r="D16" s="10">
        <v>90</v>
      </c>
      <c r="E16" s="11">
        <f>IFERROR(VLOOKUP(B16,Referenzwerte!$B$7:$C$16,2,FALSE()),"")</f>
        <v>220</v>
      </c>
      <c r="F16" s="12">
        <v>2</v>
      </c>
      <c r="G16" s="13">
        <f t="shared" si="0"/>
        <v>0.40909090909090912</v>
      </c>
      <c r="H16" s="14">
        <f>IFERROR(F16*Referenzwerte!$C$19,0)</f>
        <v>8.66</v>
      </c>
      <c r="I16" s="13">
        <f t="shared" si="1"/>
        <v>3.5427272727272729</v>
      </c>
    </row>
    <row r="17" spans="2:9" x14ac:dyDescent="0.25">
      <c r="B17" s="7" t="s">
        <v>42</v>
      </c>
      <c r="C17" s="7" t="s">
        <v>43</v>
      </c>
      <c r="D17" s="10">
        <v>55</v>
      </c>
      <c r="E17" s="15">
        <f>IFERROR(VLOOKUP(B17,Referenzwerte!$B$7:$C$16,2,FALSE()),"")</f>
        <v>80</v>
      </c>
      <c r="F17" s="12">
        <v>5</v>
      </c>
      <c r="G17" s="16">
        <f t="shared" si="0"/>
        <v>0.6875</v>
      </c>
      <c r="H17" s="17">
        <f>IFERROR(F17*Referenzwerte!$C$19,0)</f>
        <v>21.65</v>
      </c>
      <c r="I17" s="16">
        <f t="shared" si="1"/>
        <v>14.884374999999999</v>
      </c>
    </row>
    <row r="18" spans="2:9" x14ac:dyDescent="0.25">
      <c r="B18" s="7" t="s">
        <v>44</v>
      </c>
      <c r="C18" s="7" t="s">
        <v>45</v>
      </c>
      <c r="D18" s="10">
        <v>30</v>
      </c>
      <c r="E18" s="11">
        <f>IFERROR(VLOOKUP(B18,Referenzwerte!$B$7:$C$16,2,FALSE()),"")</f>
        <v>120</v>
      </c>
      <c r="F18" s="12">
        <v>5</v>
      </c>
      <c r="G18" s="13">
        <f t="shared" si="0"/>
        <v>0.25</v>
      </c>
      <c r="H18" s="14">
        <f>IFERROR(F18*Referenzwerte!$C$19,0)</f>
        <v>21.65</v>
      </c>
      <c r="I18" s="13">
        <f t="shared" si="1"/>
        <v>5.4124999999999996</v>
      </c>
    </row>
    <row r="19" spans="2:9" x14ac:dyDescent="0.25">
      <c r="B19" s="7" t="s">
        <v>46</v>
      </c>
      <c r="C19" s="7" t="s">
        <v>47</v>
      </c>
      <c r="D19" s="10">
        <v>140</v>
      </c>
      <c r="E19" s="15">
        <f>IFERROR(VLOOKUP(B19,Referenzwerte!$B$7:$C$16,2,FALSE()),"")</f>
        <v>300</v>
      </c>
      <c r="F19" s="12">
        <v>5</v>
      </c>
      <c r="G19" s="16">
        <f t="shared" si="0"/>
        <v>0.46666666666666667</v>
      </c>
      <c r="H19" s="17">
        <f>IFERROR(F19*Referenzwerte!$C$19,0)</f>
        <v>21.65</v>
      </c>
      <c r="I19" s="16">
        <f t="shared" si="1"/>
        <v>10.103333333333333</v>
      </c>
    </row>
    <row r="20" spans="2:9" x14ac:dyDescent="0.25">
      <c r="B20" s="7" t="s">
        <v>48</v>
      </c>
      <c r="C20" s="7" t="s">
        <v>49</v>
      </c>
      <c r="D20" s="10">
        <v>60</v>
      </c>
      <c r="E20" s="11">
        <f>IFERROR(VLOOKUP(B20,Referenzwerte!$B$7:$C$16,2,FALSE()),"")</f>
        <v>175</v>
      </c>
      <c r="F20" s="12">
        <v>3</v>
      </c>
      <c r="G20" s="13">
        <f t="shared" si="0"/>
        <v>0.34285714285714286</v>
      </c>
      <c r="H20" s="14">
        <f>IFERROR(F20*Referenzwerte!$C$19,0)</f>
        <v>12.99</v>
      </c>
      <c r="I20" s="13">
        <f t="shared" si="1"/>
        <v>4.4537142857142857</v>
      </c>
    </row>
    <row r="21" spans="2:9" x14ac:dyDescent="0.25">
      <c r="B21" s="7" t="s">
        <v>50</v>
      </c>
      <c r="C21" s="7" t="s">
        <v>49</v>
      </c>
      <c r="D21" s="10">
        <v>35</v>
      </c>
      <c r="E21" s="15">
        <f>IFERROR(VLOOKUP(B21,Referenzwerte!$B$7:$C$16,2,FALSE()),"")</f>
        <v>250</v>
      </c>
      <c r="F21" s="12">
        <v>5</v>
      </c>
      <c r="G21" s="16">
        <f t="shared" si="0"/>
        <v>0.14000000000000001</v>
      </c>
      <c r="H21" s="17">
        <f>IFERROR(F21*Referenzwerte!$C$19,0)</f>
        <v>21.65</v>
      </c>
      <c r="I21" s="16">
        <f t="shared" si="1"/>
        <v>3.0310000000000001</v>
      </c>
    </row>
    <row r="22" spans="2:9" x14ac:dyDescent="0.25">
      <c r="B22" s="7"/>
      <c r="C22" s="7"/>
      <c r="D22" s="10"/>
      <c r="E22" s="11" t="str">
        <f>IFERROR(VLOOKUP(B22,Referenzwerte!$B$7:$C$16,2,FALSE()),"")</f>
        <v/>
      </c>
      <c r="F22" s="12"/>
      <c r="G22" s="13">
        <f t="shared" si="0"/>
        <v>0</v>
      </c>
      <c r="H22" s="14">
        <f>IFERROR(F22*Referenzwerte!$C$19,0)</f>
        <v>0</v>
      </c>
      <c r="I22" s="13">
        <f t="shared" si="1"/>
        <v>0</v>
      </c>
    </row>
    <row r="23" spans="2:9" x14ac:dyDescent="0.25">
      <c r="B23" s="7"/>
      <c r="C23" s="7"/>
      <c r="D23" s="10"/>
      <c r="E23" s="15" t="str">
        <f>IFERROR(VLOOKUP(B23,Referenzwerte!$B$7:$C$16,2,FALSE()),"")</f>
        <v/>
      </c>
      <c r="F23" s="12"/>
      <c r="G23" s="16">
        <f t="shared" si="0"/>
        <v>0</v>
      </c>
      <c r="H23" s="17">
        <f>IFERROR(F23*Referenzwerte!$C$19,0)</f>
        <v>0</v>
      </c>
      <c r="I23" s="16">
        <f t="shared" si="1"/>
        <v>0</v>
      </c>
    </row>
    <row r="24" spans="2:9" x14ac:dyDescent="0.25">
      <c r="B24" s="62" t="s">
        <v>51</v>
      </c>
      <c r="C24" s="62"/>
      <c r="D24" s="18">
        <f>SUM(D14:D23)</f>
        <v>1010</v>
      </c>
      <c r="E24" s="19"/>
      <c r="F24" s="19"/>
      <c r="G24" s="19"/>
      <c r="H24" s="19"/>
      <c r="I24" s="20">
        <f>SUM(I14:I23)</f>
        <v>74.941849891774908</v>
      </c>
    </row>
    <row r="26" spans="2:9" x14ac:dyDescent="0.25">
      <c r="B26" s="59" t="s">
        <v>52</v>
      </c>
      <c r="C26" s="59"/>
      <c r="D26" s="59"/>
      <c r="E26" s="59"/>
      <c r="F26" s="59"/>
      <c r="G26" s="59"/>
      <c r="H26" s="59"/>
      <c r="I26" s="59"/>
    </row>
    <row r="27" spans="2:9" x14ac:dyDescent="0.25">
      <c r="B27" s="61" t="s">
        <v>53</v>
      </c>
      <c r="C27" s="61"/>
      <c r="D27" s="61"/>
      <c r="E27" s="12">
        <v>5</v>
      </c>
      <c r="F27" s="7"/>
      <c r="G27" s="7"/>
      <c r="H27" s="7"/>
      <c r="I27" s="7"/>
    </row>
    <row r="28" spans="2:9" x14ac:dyDescent="0.25">
      <c r="B28" s="50" t="s">
        <v>54</v>
      </c>
      <c r="C28" s="50"/>
      <c r="D28" s="50"/>
      <c r="E28" s="14">
        <f>E27*Referenzwerte!$C$19</f>
        <v>21.65</v>
      </c>
      <c r="F28" s="6"/>
      <c r="G28" s="6"/>
      <c r="H28" s="6"/>
      <c r="I28" s="6"/>
    </row>
    <row r="29" spans="2:9" x14ac:dyDescent="0.25">
      <c r="B29" s="61" t="s">
        <v>55</v>
      </c>
      <c r="C29" s="61"/>
      <c r="D29" s="61"/>
      <c r="E29" s="21">
        <v>15</v>
      </c>
      <c r="F29" s="7"/>
      <c r="G29" s="7"/>
      <c r="H29" s="7"/>
      <c r="I29" s="7"/>
    </row>
    <row r="30" spans="2:9" x14ac:dyDescent="0.25">
      <c r="B30" s="61" t="s">
        <v>56</v>
      </c>
      <c r="C30" s="61"/>
      <c r="D30" s="61"/>
      <c r="E30" s="21">
        <v>25</v>
      </c>
      <c r="F30" s="7"/>
      <c r="G30" s="7"/>
      <c r="H30" s="7"/>
      <c r="I30" s="7"/>
    </row>
    <row r="31" spans="2:9" x14ac:dyDescent="0.25">
      <c r="B31" s="50" t="s">
        <v>57</v>
      </c>
      <c r="C31" s="50"/>
      <c r="D31" s="50"/>
      <c r="E31" s="13">
        <f>E29/60*E28</f>
        <v>5.4124999999999996</v>
      </c>
      <c r="F31" s="6"/>
      <c r="G31" s="6"/>
      <c r="H31" s="6"/>
      <c r="I31" s="6"/>
    </row>
    <row r="32" spans="2:9" x14ac:dyDescent="0.25">
      <c r="B32" s="50" t="s">
        <v>58</v>
      </c>
      <c r="C32" s="50"/>
      <c r="D32" s="50"/>
      <c r="E32" s="13">
        <f>E30/60*E28</f>
        <v>9.0208333333333339</v>
      </c>
      <c r="F32" s="6"/>
      <c r="G32" s="6"/>
      <c r="H32" s="6"/>
      <c r="I32" s="6"/>
    </row>
    <row r="33" spans="2:9" x14ac:dyDescent="0.25">
      <c r="B33" s="53" t="s">
        <v>59</v>
      </c>
      <c r="C33" s="53"/>
      <c r="D33" s="53"/>
      <c r="E33" s="22">
        <f>I24+E31+E32</f>
        <v>89.375183225108231</v>
      </c>
      <c r="F33" s="4"/>
      <c r="G33" s="4"/>
      <c r="H33" s="4"/>
      <c r="I33" s="4"/>
    </row>
    <row r="35" spans="2:9" x14ac:dyDescent="0.25">
      <c r="B35" s="59" t="s">
        <v>60</v>
      </c>
      <c r="C35" s="59"/>
      <c r="D35" s="59"/>
      <c r="E35" s="59"/>
      <c r="F35" s="59"/>
      <c r="G35" s="59"/>
      <c r="H35" s="59"/>
      <c r="I35" s="59"/>
    </row>
    <row r="36" spans="2:9" x14ac:dyDescent="0.25">
      <c r="B36" s="50" t="s">
        <v>61</v>
      </c>
      <c r="C36" s="50"/>
      <c r="D36" s="50"/>
      <c r="E36" s="23">
        <f>Stundenverrechnungssatz!$D$15</f>
        <v>26.8125</v>
      </c>
      <c r="F36" s="50"/>
      <c r="G36" s="50"/>
      <c r="H36" s="50"/>
      <c r="I36" s="24"/>
    </row>
    <row r="37" spans="2:9" x14ac:dyDescent="0.25">
      <c r="B37" s="50" t="s">
        <v>62</v>
      </c>
      <c r="C37" s="50"/>
      <c r="D37" s="50"/>
      <c r="E37" s="6"/>
      <c r="F37" s="50"/>
      <c r="G37" s="50"/>
      <c r="H37" s="50"/>
      <c r="I37" s="1">
        <f>E33*E36</f>
        <v>2396.3721002232146</v>
      </c>
    </row>
    <row r="38" spans="2:9" x14ac:dyDescent="0.25">
      <c r="B38" s="50" t="s">
        <v>63</v>
      </c>
      <c r="C38" s="50"/>
      <c r="D38" s="50"/>
      <c r="E38" s="25">
        <v>0.6</v>
      </c>
      <c r="F38" s="50"/>
      <c r="G38" s="50"/>
      <c r="H38" s="50"/>
      <c r="I38" s="1">
        <f>E38*E28</f>
        <v>12.989999999999998</v>
      </c>
    </row>
    <row r="39" spans="2:9" x14ac:dyDescent="0.25">
      <c r="B39" s="50" t="s">
        <v>64</v>
      </c>
      <c r="C39" s="50"/>
      <c r="D39" s="50"/>
      <c r="E39" s="25">
        <v>60</v>
      </c>
      <c r="F39" s="50"/>
      <c r="G39" s="50"/>
      <c r="H39" s="50"/>
      <c r="I39" s="1">
        <f>E39</f>
        <v>60</v>
      </c>
    </row>
    <row r="40" spans="2:9" x14ac:dyDescent="0.25">
      <c r="B40" s="53" t="s">
        <v>65</v>
      </c>
      <c r="C40" s="53"/>
      <c r="D40" s="53"/>
      <c r="E40" s="4"/>
      <c r="F40" s="60"/>
      <c r="G40" s="60"/>
      <c r="H40" s="60"/>
      <c r="I40" s="2">
        <f>I37+I38+I39</f>
        <v>2469.3621002232144</v>
      </c>
    </row>
    <row r="42" spans="2:9" x14ac:dyDescent="0.25">
      <c r="B42" s="59" t="s">
        <v>66</v>
      </c>
      <c r="C42" s="59"/>
      <c r="D42" s="59"/>
      <c r="E42" s="59"/>
      <c r="F42" s="59"/>
      <c r="G42" s="59"/>
      <c r="H42" s="59"/>
      <c r="I42" s="59"/>
    </row>
    <row r="43" spans="2:9" x14ac:dyDescent="0.25">
      <c r="B43" s="50" t="s">
        <v>67</v>
      </c>
      <c r="C43" s="50"/>
      <c r="D43" s="50"/>
      <c r="E43" s="26">
        <f>Stundenverrechnungssatz!$D$17</f>
        <v>0.15</v>
      </c>
      <c r="F43" s="50"/>
      <c r="G43" s="50"/>
      <c r="H43" s="50"/>
      <c r="I43" s="24"/>
    </row>
    <row r="44" spans="2:9" ht="15.75" x14ac:dyDescent="0.25">
      <c r="B44" s="57" t="s">
        <v>68</v>
      </c>
      <c r="C44" s="57"/>
      <c r="D44" s="57"/>
      <c r="E44" s="3"/>
      <c r="F44" s="58"/>
      <c r="G44" s="58"/>
      <c r="H44" s="58"/>
      <c r="I44" s="27">
        <f>I40*(1+E43)</f>
        <v>2839.7664152566963</v>
      </c>
    </row>
    <row r="45" spans="2:9" x14ac:dyDescent="0.25">
      <c r="B45" s="50" t="s">
        <v>69</v>
      </c>
      <c r="C45" s="50"/>
      <c r="D45" s="50"/>
      <c r="E45" s="28">
        <v>0.19</v>
      </c>
      <c r="F45" s="50"/>
      <c r="G45" s="50"/>
      <c r="H45" s="50"/>
      <c r="I45" s="24">
        <f>I44*E45</f>
        <v>539.55561889877231</v>
      </c>
    </row>
    <row r="46" spans="2:9" ht="15.75" x14ac:dyDescent="0.25">
      <c r="B46" s="57" t="s">
        <v>70</v>
      </c>
      <c r="C46" s="57"/>
      <c r="D46" s="57"/>
      <c r="E46" s="3"/>
      <c r="F46" s="58"/>
      <c r="G46" s="58"/>
      <c r="H46" s="58"/>
      <c r="I46" s="27">
        <f>I44+I45</f>
        <v>3379.3220341554688</v>
      </c>
    </row>
    <row r="47" spans="2:9" x14ac:dyDescent="0.25">
      <c r="B47" s="50" t="s">
        <v>71</v>
      </c>
      <c r="C47" s="50"/>
      <c r="D47" s="50"/>
      <c r="E47" s="6"/>
      <c r="F47" s="50"/>
      <c r="G47" s="50"/>
      <c r="H47" s="50"/>
      <c r="I47" s="24">
        <f>I44*12</f>
        <v>34077.196983080357</v>
      </c>
    </row>
    <row r="49" spans="2:9" x14ac:dyDescent="0.25">
      <c r="B49" s="59" t="s">
        <v>72</v>
      </c>
      <c r="C49" s="59"/>
      <c r="D49" s="59"/>
      <c r="E49" s="59"/>
      <c r="F49" s="59"/>
      <c r="G49" s="59"/>
      <c r="H49" s="59"/>
      <c r="I49" s="59"/>
    </row>
    <row r="50" spans="2:9" x14ac:dyDescent="0.25">
      <c r="B50" s="53" t="s">
        <v>73</v>
      </c>
      <c r="C50" s="53"/>
      <c r="D50" s="53"/>
      <c r="E50" s="53"/>
      <c r="F50" s="53"/>
      <c r="G50" s="54">
        <f>IFERROR(I44/D24,0)</f>
        <v>2.8116499160957389</v>
      </c>
      <c r="H50" s="54"/>
      <c r="I50" s="54"/>
    </row>
    <row r="51" spans="2:9" x14ac:dyDescent="0.25">
      <c r="B51" s="50" t="s">
        <v>74</v>
      </c>
      <c r="C51" s="50"/>
      <c r="D51" s="50"/>
      <c r="E51" s="50"/>
      <c r="F51" s="50"/>
      <c r="G51" s="55">
        <f>IFERROR(I44/E33,0)</f>
        <v>31.773545102606501</v>
      </c>
      <c r="H51" s="55"/>
      <c r="I51" s="55"/>
    </row>
    <row r="52" spans="2:9" x14ac:dyDescent="0.25">
      <c r="B52" s="50" t="s">
        <v>75</v>
      </c>
      <c r="C52" s="50"/>
      <c r="D52" s="50"/>
      <c r="E52" s="50"/>
      <c r="F52" s="50"/>
      <c r="G52" s="56">
        <f>D24</f>
        <v>1010</v>
      </c>
      <c r="H52" s="56"/>
      <c r="I52" s="56"/>
    </row>
    <row r="53" spans="2:9" x14ac:dyDescent="0.25">
      <c r="B53" s="50" t="s">
        <v>76</v>
      </c>
      <c r="C53" s="50"/>
      <c r="D53" s="50"/>
      <c r="E53" s="50"/>
      <c r="F53" s="50"/>
      <c r="G53" s="51">
        <f>E33</f>
        <v>89.375183225108231</v>
      </c>
      <c r="H53" s="51"/>
      <c r="I53" s="51"/>
    </row>
    <row r="55" spans="2:9" x14ac:dyDescent="0.25">
      <c r="B55" s="52" t="s">
        <v>77</v>
      </c>
      <c r="C55" s="52"/>
      <c r="D55" s="52"/>
      <c r="E55" s="52"/>
      <c r="F55" s="52"/>
      <c r="G55" s="52"/>
      <c r="H55" s="52"/>
      <c r="I55" s="52"/>
    </row>
    <row r="56" spans="2:9" x14ac:dyDescent="0.25">
      <c r="B56" s="7"/>
      <c r="C56" s="49" t="s">
        <v>78</v>
      </c>
      <c r="D56" s="49"/>
      <c r="E56" s="49"/>
      <c r="F56" s="49"/>
      <c r="G56" s="49"/>
      <c r="H56" s="49"/>
      <c r="I56" s="49"/>
    </row>
    <row r="57" spans="2:9" x14ac:dyDescent="0.25">
      <c r="B57" s="49" t="s">
        <v>79</v>
      </c>
      <c r="C57" s="49"/>
      <c r="D57" s="49"/>
      <c r="E57" s="49"/>
      <c r="F57" s="49"/>
      <c r="G57" s="49"/>
      <c r="H57" s="49"/>
      <c r="I57" s="49"/>
    </row>
    <row r="58" spans="2:9" x14ac:dyDescent="0.25">
      <c r="B58" s="49" t="s">
        <v>80</v>
      </c>
      <c r="C58" s="49"/>
      <c r="D58" s="49"/>
      <c r="E58" s="49"/>
      <c r="F58" s="49"/>
      <c r="G58" s="49"/>
      <c r="H58" s="49"/>
      <c r="I58" s="49"/>
    </row>
    <row r="59" spans="2:9" x14ac:dyDescent="0.25">
      <c r="B59" s="4"/>
      <c r="C59" s="49" t="s">
        <v>81</v>
      </c>
      <c r="D59" s="49"/>
      <c r="E59" s="49"/>
      <c r="F59" s="49"/>
      <c r="G59" s="49"/>
      <c r="H59" s="49"/>
      <c r="I59" s="49"/>
    </row>
    <row r="60" spans="2:9" x14ac:dyDescent="0.25">
      <c r="B60" s="49" t="s">
        <v>82</v>
      </c>
      <c r="C60" s="49"/>
      <c r="D60" s="49"/>
      <c r="E60" s="49"/>
      <c r="F60" s="49"/>
      <c r="G60" s="49"/>
      <c r="H60" s="49"/>
      <c r="I60" s="49"/>
    </row>
    <row r="61" spans="2:9" x14ac:dyDescent="0.25">
      <c r="B61" s="49" t="s">
        <v>83</v>
      </c>
      <c r="C61" s="49"/>
      <c r="D61" s="49"/>
      <c r="E61" s="49"/>
      <c r="F61" s="49"/>
      <c r="G61" s="49"/>
      <c r="H61" s="49"/>
      <c r="I61" s="49"/>
    </row>
  </sheetData>
  <mergeCells count="64">
    <mergeCell ref="B1:I1"/>
    <mergeCell ref="B2:I2"/>
    <mergeCell ref="B4:D4"/>
    <mergeCell ref="F4:I4"/>
    <mergeCell ref="C5:D5"/>
    <mergeCell ref="G5:I5"/>
    <mergeCell ref="C6:D6"/>
    <mergeCell ref="G6:I6"/>
    <mergeCell ref="C7:D7"/>
    <mergeCell ref="G7:I7"/>
    <mergeCell ref="C8:D8"/>
    <mergeCell ref="G8:I8"/>
    <mergeCell ref="C9:D9"/>
    <mergeCell ref="G9:I9"/>
    <mergeCell ref="C10:D10"/>
    <mergeCell ref="G10:I10"/>
    <mergeCell ref="B12:I12"/>
    <mergeCell ref="B24:C24"/>
    <mergeCell ref="B26:I26"/>
    <mergeCell ref="B27:D27"/>
    <mergeCell ref="B28:D28"/>
    <mergeCell ref="B29:D29"/>
    <mergeCell ref="B30:D30"/>
    <mergeCell ref="B31:D31"/>
    <mergeCell ref="B32:D32"/>
    <mergeCell ref="B33:D33"/>
    <mergeCell ref="B35:I35"/>
    <mergeCell ref="B36:D36"/>
    <mergeCell ref="F36:H36"/>
    <mergeCell ref="B37:D37"/>
    <mergeCell ref="F37:H37"/>
    <mergeCell ref="B38:D38"/>
    <mergeCell ref="F38:H38"/>
    <mergeCell ref="B39:D39"/>
    <mergeCell ref="F39:H39"/>
    <mergeCell ref="B40:D40"/>
    <mergeCell ref="F40:H40"/>
    <mergeCell ref="B42:I42"/>
    <mergeCell ref="B43:D43"/>
    <mergeCell ref="F43:H43"/>
    <mergeCell ref="B44:D44"/>
    <mergeCell ref="F44:H44"/>
    <mergeCell ref="B45:D45"/>
    <mergeCell ref="F45:H45"/>
    <mergeCell ref="B46:D46"/>
    <mergeCell ref="F46:H46"/>
    <mergeCell ref="B47:D47"/>
    <mergeCell ref="F47:H47"/>
    <mergeCell ref="B49:I49"/>
    <mergeCell ref="B50:F50"/>
    <mergeCell ref="G50:I50"/>
    <mergeCell ref="B51:F51"/>
    <mergeCell ref="G51:I51"/>
    <mergeCell ref="B52:F52"/>
    <mergeCell ref="G52:I52"/>
    <mergeCell ref="B58:I58"/>
    <mergeCell ref="C59:I59"/>
    <mergeCell ref="B60:I60"/>
    <mergeCell ref="B61:I61"/>
    <mergeCell ref="B53:F53"/>
    <mergeCell ref="G53:I53"/>
    <mergeCell ref="B55:I55"/>
    <mergeCell ref="C56:I56"/>
    <mergeCell ref="B57:I57"/>
  </mergeCells>
  <printOptions horizontalCentered="1"/>
  <pageMargins left="0.4" right="0.4" top="0.5" bottom="0.5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Referenzwerte!$B$7:$B$16</xm:f>
          </x14:formula1>
          <x14:formula2>
            <xm:f>0</xm:f>
          </x14:formula2>
          <xm:sqref>B14:B23</xm:sqref>
        </x14:dataValidation>
        <x14:dataValidation type="list" allowBlank="1" xr:uid="{00000000-0002-0000-0000-000001000000}">
          <x14:formula1>
            <xm:f>Referenzwerte!$G$7:$G$16</xm:f>
          </x14:formula1>
          <x14:formula2>
            <xm:f>0</xm:f>
          </x14:formula2>
          <xm:sqref>C14:C23</xm:sqref>
        </x14:dataValidation>
        <x14:dataValidation type="list" allowBlank="1" xr:uid="{00000000-0002-0000-0000-000002000000}">
          <x14:formula1>
            <xm:f>Referenzwerte!$H$7:$H$10</xm:f>
          </x14:formula1>
          <x14:formula2>
            <xm:f>0</xm:f>
          </x14:formula2>
          <xm:sqref>G8:I8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18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40" customWidth="1"/>
    <col min="3" max="3" width="3" customWidth="1"/>
    <col min="4" max="4" width="14" customWidth="1"/>
    <col min="5" max="5" width="10" customWidth="1"/>
    <col min="6" max="6" width="34" customWidth="1"/>
  </cols>
  <sheetData>
    <row r="2" spans="2:6" ht="21" x14ac:dyDescent="0.25">
      <c r="B2" s="66" t="s">
        <v>84</v>
      </c>
      <c r="C2" s="66"/>
      <c r="D2" s="66"/>
      <c r="E2" s="66"/>
      <c r="F2" s="66"/>
    </row>
    <row r="3" spans="2:6" x14ac:dyDescent="0.25">
      <c r="B3" s="67" t="s">
        <v>85</v>
      </c>
      <c r="C3" s="67"/>
      <c r="D3" s="67"/>
      <c r="E3" s="67"/>
      <c r="F3" s="67"/>
    </row>
    <row r="5" spans="2:6" x14ac:dyDescent="0.25">
      <c r="B5" s="59" t="s">
        <v>86</v>
      </c>
      <c r="C5" s="59"/>
      <c r="D5" s="59"/>
      <c r="E5" s="59"/>
      <c r="F5" s="59"/>
    </row>
    <row r="6" spans="2:6" x14ac:dyDescent="0.25">
      <c r="B6" s="29" t="s">
        <v>87</v>
      </c>
      <c r="C6" s="29"/>
      <c r="D6" s="29" t="s">
        <v>88</v>
      </c>
      <c r="E6" s="29" t="s">
        <v>89</v>
      </c>
      <c r="F6" s="29" t="s">
        <v>90</v>
      </c>
    </row>
    <row r="7" spans="2:6" ht="25.5" x14ac:dyDescent="0.25">
      <c r="B7" s="7" t="s">
        <v>91</v>
      </c>
      <c r="C7" s="7"/>
      <c r="D7" s="25">
        <v>15</v>
      </c>
      <c r="E7" s="30" t="s">
        <v>92</v>
      </c>
      <c r="F7" s="31" t="s">
        <v>93</v>
      </c>
    </row>
    <row r="8" spans="2:6" ht="25.5" x14ac:dyDescent="0.25">
      <c r="B8" s="7" t="s">
        <v>94</v>
      </c>
      <c r="C8" s="7"/>
      <c r="D8" s="28">
        <v>0.25</v>
      </c>
      <c r="E8" s="30" t="s">
        <v>95</v>
      </c>
      <c r="F8" s="31" t="s">
        <v>96</v>
      </c>
    </row>
    <row r="9" spans="2:6" x14ac:dyDescent="0.25">
      <c r="B9" s="8" t="s">
        <v>97</v>
      </c>
      <c r="C9" s="6"/>
      <c r="D9" s="24">
        <f>D7*D8</f>
        <v>3.75</v>
      </c>
      <c r="E9" s="32" t="s">
        <v>92</v>
      </c>
      <c r="F9" s="33"/>
    </row>
    <row r="10" spans="2:6" x14ac:dyDescent="0.25">
      <c r="B10" s="8" t="s">
        <v>98</v>
      </c>
      <c r="C10" s="6"/>
      <c r="D10" s="24">
        <f>D7+D9</f>
        <v>18.75</v>
      </c>
      <c r="E10" s="32" t="s">
        <v>92</v>
      </c>
      <c r="F10" s="33"/>
    </row>
    <row r="11" spans="2:6" x14ac:dyDescent="0.25">
      <c r="B11" s="7" t="s">
        <v>99</v>
      </c>
      <c r="C11" s="7"/>
      <c r="D11" s="28">
        <v>0.27</v>
      </c>
      <c r="E11" s="30" t="s">
        <v>95</v>
      </c>
      <c r="F11" s="31" t="s">
        <v>100</v>
      </c>
    </row>
    <row r="12" spans="2:6" x14ac:dyDescent="0.25">
      <c r="B12" s="8" t="s">
        <v>101</v>
      </c>
      <c r="C12" s="6"/>
      <c r="D12" s="24">
        <f>D10*D11</f>
        <v>5.0625</v>
      </c>
      <c r="E12" s="32" t="s">
        <v>92</v>
      </c>
      <c r="F12" s="33"/>
    </row>
    <row r="13" spans="2:6" x14ac:dyDescent="0.25">
      <c r="B13" s="8" t="s">
        <v>102</v>
      </c>
      <c r="C13" s="6"/>
      <c r="D13" s="24">
        <f>D10+D12</f>
        <v>23.8125</v>
      </c>
      <c r="E13" s="32" t="s">
        <v>92</v>
      </c>
      <c r="F13" s="33"/>
    </row>
    <row r="14" spans="2:6" ht="25.5" x14ac:dyDescent="0.25">
      <c r="B14" s="7" t="s">
        <v>103</v>
      </c>
      <c r="C14" s="7"/>
      <c r="D14" s="25">
        <v>3</v>
      </c>
      <c r="E14" s="30" t="s">
        <v>92</v>
      </c>
      <c r="F14" s="31" t="s">
        <v>104</v>
      </c>
    </row>
    <row r="15" spans="2:6" ht="25.5" x14ac:dyDescent="0.25">
      <c r="B15" s="5" t="s">
        <v>105</v>
      </c>
      <c r="C15" s="4"/>
      <c r="D15" s="2">
        <f>D13+D14</f>
        <v>26.8125</v>
      </c>
      <c r="E15" s="34" t="s">
        <v>92</v>
      </c>
      <c r="F15" s="35" t="s">
        <v>106</v>
      </c>
    </row>
    <row r="16" spans="2:6" x14ac:dyDescent="0.25">
      <c r="B16" s="36"/>
      <c r="C16" s="36"/>
      <c r="D16" s="36"/>
      <c r="E16" s="36"/>
      <c r="F16" s="36"/>
    </row>
    <row r="17" spans="2:6" x14ac:dyDescent="0.25">
      <c r="B17" s="7" t="s">
        <v>67</v>
      </c>
      <c r="C17" s="7"/>
      <c r="D17" s="28">
        <v>0.15</v>
      </c>
      <c r="E17" s="30" t="s">
        <v>95</v>
      </c>
      <c r="F17" s="31" t="s">
        <v>107</v>
      </c>
    </row>
    <row r="18" spans="2:6" ht="25.5" x14ac:dyDescent="0.25">
      <c r="B18" s="8" t="s">
        <v>108</v>
      </c>
      <c r="C18" s="6"/>
      <c r="D18" s="24">
        <f>D15*(1+D17)</f>
        <v>30.834374999999998</v>
      </c>
      <c r="E18" s="32" t="s">
        <v>92</v>
      </c>
      <c r="F18" s="33" t="s">
        <v>109</v>
      </c>
    </row>
  </sheetData>
  <mergeCells count="3">
    <mergeCell ref="B2:F2"/>
    <mergeCell ref="B3:F3"/>
    <mergeCell ref="B5:F5"/>
  </mergeCells>
  <printOptions horizontalCentered="1"/>
  <pageMargins left="0.4" right="0.4" top="0.5" bottom="0.5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H34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30" customWidth="1"/>
    <col min="3" max="4" width="16" customWidth="1"/>
    <col min="5" max="5" width="26" customWidth="1"/>
    <col min="6" max="6" width="3" customWidth="1"/>
    <col min="7" max="8" width="22" customWidth="1"/>
  </cols>
  <sheetData>
    <row r="2" spans="2:8" ht="21" x14ac:dyDescent="0.25">
      <c r="B2" s="66" t="s">
        <v>110</v>
      </c>
      <c r="C2" s="66"/>
      <c r="D2" s="66"/>
      <c r="E2" s="66"/>
    </row>
    <row r="3" spans="2:8" x14ac:dyDescent="0.25">
      <c r="B3" s="67" t="s">
        <v>111</v>
      </c>
      <c r="C3" s="67"/>
      <c r="D3" s="67"/>
      <c r="E3" s="67"/>
    </row>
    <row r="5" spans="2:8" x14ac:dyDescent="0.25">
      <c r="B5" s="59" t="s">
        <v>112</v>
      </c>
      <c r="C5" s="59"/>
      <c r="D5" s="59"/>
      <c r="E5" s="59"/>
      <c r="G5" s="69" t="s">
        <v>113</v>
      </c>
      <c r="H5" s="69"/>
    </row>
    <row r="6" spans="2:8" x14ac:dyDescent="0.25">
      <c r="B6" s="9" t="s">
        <v>29</v>
      </c>
      <c r="C6" s="9" t="s">
        <v>114</v>
      </c>
      <c r="D6" s="9" t="s">
        <v>115</v>
      </c>
      <c r="E6" s="9" t="s">
        <v>116</v>
      </c>
      <c r="G6" s="29" t="s">
        <v>117</v>
      </c>
      <c r="H6" s="29" t="s">
        <v>118</v>
      </c>
    </row>
    <row r="7" spans="2:8" x14ac:dyDescent="0.25">
      <c r="B7" s="37" t="s">
        <v>37</v>
      </c>
      <c r="C7" s="38">
        <v>250</v>
      </c>
      <c r="D7" s="39" t="s">
        <v>119</v>
      </c>
      <c r="E7" s="40" t="s">
        <v>120</v>
      </c>
      <c r="G7" s="37" t="s">
        <v>38</v>
      </c>
      <c r="H7" s="37" t="s">
        <v>19</v>
      </c>
    </row>
    <row r="8" spans="2:8" x14ac:dyDescent="0.25">
      <c r="B8" s="41" t="s">
        <v>39</v>
      </c>
      <c r="C8" s="38">
        <v>200</v>
      </c>
      <c r="D8" s="42" t="s">
        <v>121</v>
      </c>
      <c r="E8" s="43" t="s">
        <v>122</v>
      </c>
      <c r="G8" s="41" t="s">
        <v>45</v>
      </c>
      <c r="H8" s="41" t="s">
        <v>123</v>
      </c>
    </row>
    <row r="9" spans="2:8" x14ac:dyDescent="0.25">
      <c r="B9" s="37" t="s">
        <v>40</v>
      </c>
      <c r="C9" s="38">
        <v>220</v>
      </c>
      <c r="D9" s="39" t="s">
        <v>124</v>
      </c>
      <c r="E9" s="40" t="s">
        <v>125</v>
      </c>
      <c r="G9" s="37" t="s">
        <v>47</v>
      </c>
      <c r="H9" s="37" t="s">
        <v>126</v>
      </c>
    </row>
    <row r="10" spans="2:8" x14ac:dyDescent="0.25">
      <c r="B10" s="41" t="s">
        <v>42</v>
      </c>
      <c r="C10" s="38">
        <v>80</v>
      </c>
      <c r="D10" s="42" t="s">
        <v>127</v>
      </c>
      <c r="E10" s="43" t="s">
        <v>128</v>
      </c>
      <c r="G10" s="41" t="s">
        <v>41</v>
      </c>
      <c r="H10" s="41" t="s">
        <v>129</v>
      </c>
    </row>
    <row r="11" spans="2:8" x14ac:dyDescent="0.25">
      <c r="B11" s="37" t="s">
        <v>44</v>
      </c>
      <c r="C11" s="38">
        <v>120</v>
      </c>
      <c r="D11" s="39" t="s">
        <v>130</v>
      </c>
      <c r="E11" s="40" t="s">
        <v>131</v>
      </c>
      <c r="G11" s="37" t="s">
        <v>43</v>
      </c>
      <c r="H11" s="37"/>
    </row>
    <row r="12" spans="2:8" x14ac:dyDescent="0.25">
      <c r="B12" s="41" t="s">
        <v>46</v>
      </c>
      <c r="C12" s="38">
        <v>300</v>
      </c>
      <c r="D12" s="42" t="s">
        <v>132</v>
      </c>
      <c r="E12" s="43" t="s">
        <v>133</v>
      </c>
      <c r="G12" s="41" t="s">
        <v>49</v>
      </c>
      <c r="H12" s="41"/>
    </row>
    <row r="13" spans="2:8" x14ac:dyDescent="0.25">
      <c r="B13" s="37" t="s">
        <v>48</v>
      </c>
      <c r="C13" s="38">
        <v>175</v>
      </c>
      <c r="D13" s="39" t="s">
        <v>134</v>
      </c>
      <c r="E13" s="40" t="s">
        <v>135</v>
      </c>
      <c r="G13" s="37" t="s">
        <v>136</v>
      </c>
      <c r="H13" s="37"/>
    </row>
    <row r="14" spans="2:8" x14ac:dyDescent="0.25">
      <c r="B14" s="41" t="s">
        <v>50</v>
      </c>
      <c r="C14" s="38">
        <v>250</v>
      </c>
      <c r="D14" s="42" t="s">
        <v>119</v>
      </c>
      <c r="E14" s="43" t="s">
        <v>137</v>
      </c>
      <c r="G14" s="41" t="s">
        <v>138</v>
      </c>
      <c r="H14" s="41"/>
    </row>
    <row r="15" spans="2:8" x14ac:dyDescent="0.25">
      <c r="B15" s="37" t="s">
        <v>139</v>
      </c>
      <c r="C15" s="38">
        <v>400</v>
      </c>
      <c r="D15" s="39" t="s">
        <v>140</v>
      </c>
      <c r="E15" s="40" t="s">
        <v>141</v>
      </c>
      <c r="G15" s="37" t="s">
        <v>142</v>
      </c>
      <c r="H15" s="37"/>
    </row>
    <row r="16" spans="2:8" x14ac:dyDescent="0.25">
      <c r="B16" s="41" t="s">
        <v>143</v>
      </c>
      <c r="C16" s="38">
        <v>60</v>
      </c>
      <c r="D16" s="42" t="s">
        <v>144</v>
      </c>
      <c r="E16" s="43" t="s">
        <v>145</v>
      </c>
      <c r="G16" s="41" t="s">
        <v>146</v>
      </c>
      <c r="H16" s="41"/>
    </row>
    <row r="18" spans="2:5" x14ac:dyDescent="0.25">
      <c r="B18" s="59" t="s">
        <v>147</v>
      </c>
      <c r="C18" s="59"/>
      <c r="D18" s="59"/>
      <c r="E18" s="59"/>
    </row>
    <row r="19" spans="2:5" x14ac:dyDescent="0.25">
      <c r="B19" s="44" t="s">
        <v>148</v>
      </c>
      <c r="C19" s="45">
        <v>4.33</v>
      </c>
      <c r="D19" s="68" t="s">
        <v>149</v>
      </c>
      <c r="E19" s="68"/>
    </row>
    <row r="21" spans="2:5" x14ac:dyDescent="0.25">
      <c r="B21" s="59" t="s">
        <v>150</v>
      </c>
      <c r="C21" s="59"/>
      <c r="D21" s="59"/>
      <c r="E21" s="59"/>
    </row>
    <row r="22" spans="2:5" ht="25.5" x14ac:dyDescent="0.25">
      <c r="B22" s="9" t="s">
        <v>151</v>
      </c>
      <c r="C22" s="9" t="s">
        <v>152</v>
      </c>
      <c r="D22" s="9" t="s">
        <v>153</v>
      </c>
    </row>
    <row r="23" spans="2:5" x14ac:dyDescent="0.25">
      <c r="B23" s="46" t="s">
        <v>154</v>
      </c>
      <c r="C23" s="25">
        <v>15</v>
      </c>
      <c r="D23" s="40" t="s">
        <v>155</v>
      </c>
    </row>
    <row r="24" spans="2:5" x14ac:dyDescent="0.25">
      <c r="B24" s="47" t="s">
        <v>156</v>
      </c>
      <c r="C24" s="25">
        <v>18.399999999999999</v>
      </c>
      <c r="D24" s="43" t="s">
        <v>157</v>
      </c>
    </row>
    <row r="25" spans="2:5" x14ac:dyDescent="0.25">
      <c r="B25" s="37" t="s">
        <v>158</v>
      </c>
      <c r="C25" s="25">
        <v>13.9</v>
      </c>
      <c r="D25" s="40" t="s">
        <v>159</v>
      </c>
    </row>
    <row r="27" spans="2:5" x14ac:dyDescent="0.25">
      <c r="B27" s="59" t="s">
        <v>160</v>
      </c>
      <c r="C27" s="59"/>
      <c r="D27" s="59"/>
      <c r="E27" s="59"/>
    </row>
    <row r="28" spans="2:5" x14ac:dyDescent="0.25">
      <c r="B28" s="29" t="s">
        <v>161</v>
      </c>
      <c r="C28" s="29" t="s">
        <v>162</v>
      </c>
    </row>
    <row r="29" spans="2:5" x14ac:dyDescent="0.25">
      <c r="B29" s="37" t="s">
        <v>163</v>
      </c>
      <c r="C29" s="28">
        <v>9.2999999999999999E-2</v>
      </c>
    </row>
    <row r="30" spans="2:5" x14ac:dyDescent="0.25">
      <c r="B30" s="41" t="s">
        <v>164</v>
      </c>
      <c r="C30" s="28">
        <v>7.2999999999999995E-2</v>
      </c>
    </row>
    <row r="31" spans="2:5" x14ac:dyDescent="0.25">
      <c r="B31" s="37" t="s">
        <v>165</v>
      </c>
      <c r="C31" s="28">
        <v>1.7999999999999999E-2</v>
      </c>
    </row>
    <row r="32" spans="2:5" x14ac:dyDescent="0.25">
      <c r="B32" s="41" t="s">
        <v>166</v>
      </c>
      <c r="C32" s="28">
        <v>1.2999999999999999E-2</v>
      </c>
    </row>
    <row r="33" spans="2:3" x14ac:dyDescent="0.25">
      <c r="B33" s="37" t="s">
        <v>167</v>
      </c>
      <c r="C33" s="28">
        <v>0.05</v>
      </c>
    </row>
    <row r="34" spans="2:3" x14ac:dyDescent="0.25">
      <c r="B34" s="5" t="s">
        <v>168</v>
      </c>
      <c r="C34" s="48">
        <f>SUM(C29:C33)</f>
        <v>0.247</v>
      </c>
    </row>
  </sheetData>
  <mergeCells count="8">
    <mergeCell ref="G5:H5"/>
    <mergeCell ref="B18:E18"/>
    <mergeCell ref="D19:E19"/>
    <mergeCell ref="B21:E21"/>
    <mergeCell ref="B27:E27"/>
    <mergeCell ref="B2:E2"/>
    <mergeCell ref="B3:E3"/>
    <mergeCell ref="B5:E5"/>
  </mergeCells>
  <printOptions horizontalCentered="1"/>
  <pageMargins left="0.4" right="0.4" top="0.5" bottom="0.5" header="0.511811023622047" footer="0.511811023622047"/>
  <pageSetup fitToHeight="0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Kalkulation</vt:lpstr>
      <vt:lpstr>Stundenverrechnungssatz</vt:lpstr>
      <vt:lpstr>Referenzwerte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2026-09-29T10:02:00Z</dcterms:created>
  <dcterms:modified xsi:type="dcterms:W3CDTF">2026-09-30T06:21:48Z</dcterms:modified>
  <dc:language>en-US</dc:language>
</cp:coreProperties>
</file>